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81.81.6\инвестиции\Объекты\ВЛ-10 кВ Маяк(Реклоузер)\ПСД\"/>
    </mc:Choice>
  </mc:AlternateContent>
  <bookViews>
    <workbookView xWindow="0" yWindow="0" windowWidth="28800" windowHeight="11175" firstSheet="1" activeTab="1"/>
  </bookViews>
  <sheets>
    <sheet name="ВЛ" sheetId="1" state="hidden" r:id="rId1"/>
    <sheet name="ССР тек  (16)" sheetId="4" r:id="rId2"/>
    <sheet name="ССР база  (17)" sheetId="6" r:id="rId3"/>
    <sheet name="Лист1" sheetId="7" r:id="rId4"/>
  </sheets>
  <externalReferences>
    <externalReference r:id="rId5"/>
  </externalReferences>
  <calcPr calcId="162913"/>
</workbook>
</file>

<file path=xl/calcChain.xml><?xml version="1.0" encoding="utf-8"?>
<calcChain xmlns="http://schemas.openxmlformats.org/spreadsheetml/2006/main">
  <c r="L18" i="4" l="1"/>
  <c r="E4" i="7" l="1"/>
  <c r="F4" i="7" s="1"/>
  <c r="D2" i="7" l="1"/>
  <c r="L18" i="6" l="1"/>
  <c r="K18" i="6"/>
  <c r="L21" i="6"/>
  <c r="M29" i="6" l="1"/>
  <c r="D17" i="6" l="1"/>
  <c r="A10" i="6"/>
  <c r="J32" i="6"/>
  <c r="M30" i="6"/>
  <c r="N30" i="6" s="1"/>
  <c r="N29" i="6"/>
  <c r="M22" i="6"/>
  <c r="L22" i="6"/>
  <c r="L27" i="6" s="1"/>
  <c r="L31" i="6" s="1"/>
  <c r="L32" i="6" s="1"/>
  <c r="M21" i="6"/>
  <c r="K20" i="6"/>
  <c r="K21" i="6" s="1"/>
  <c r="K22" i="6" s="1"/>
  <c r="K27" i="6" s="1"/>
  <c r="K31" i="6" s="1"/>
  <c r="K32" i="6" s="1"/>
  <c r="N17" i="6"/>
  <c r="N18" i="6" s="1"/>
  <c r="I16" i="6"/>
  <c r="I18" i="6" s="1"/>
  <c r="I20" i="6" s="1"/>
  <c r="L21" i="4"/>
  <c r="M22" i="4"/>
  <c r="L22" i="4" l="1"/>
  <c r="N20" i="6"/>
  <c r="I21" i="6"/>
  <c r="K18" i="4"/>
  <c r="K20" i="4" s="1"/>
  <c r="K21" i="4" s="1"/>
  <c r="K22" i="4" s="1"/>
  <c r="I18" i="4"/>
  <c r="I20" i="4" s="1"/>
  <c r="N17" i="4"/>
  <c r="N20" i="4" l="1"/>
  <c r="I21" i="4"/>
  <c r="N21" i="6"/>
  <c r="N22" i="6" s="1"/>
  <c r="M25" i="6" s="1"/>
  <c r="I22" i="6"/>
  <c r="I27" i="6" s="1"/>
  <c r="I31" i="6" s="1"/>
  <c r="I32" i="6" s="1"/>
  <c r="N29" i="4"/>
  <c r="I22" i="4" l="1"/>
  <c r="N21" i="4"/>
  <c r="N25" i="6"/>
  <c r="M24" i="6"/>
  <c r="N24" i="6" l="1"/>
  <c r="M26" i="6"/>
  <c r="N26" i="6" l="1"/>
  <c r="N27" i="6" s="1"/>
  <c r="N31" i="6" s="1"/>
  <c r="N32" i="6" s="1"/>
  <c r="N33" i="6" s="1"/>
  <c r="N34" i="6" s="1"/>
  <c r="G6" i="6" s="1"/>
  <c r="M27" i="6"/>
  <c r="M31" i="6" s="1"/>
  <c r="M32" i="6" s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0" i="1"/>
  <c r="G51" i="1"/>
  <c r="L51" i="1" l="1"/>
  <c r="J51" i="1"/>
  <c r="K50" i="1"/>
  <c r="J50" i="1"/>
  <c r="I50" i="1"/>
  <c r="H50" i="1"/>
  <c r="L65" i="1" l="1"/>
  <c r="J65" i="1"/>
  <c r="K64" i="1"/>
  <c r="J64" i="1"/>
  <c r="I64" i="1"/>
  <c r="H64" i="1"/>
  <c r="L75" i="1" l="1"/>
  <c r="J75" i="1"/>
  <c r="K74" i="1"/>
  <c r="J74" i="1"/>
  <c r="I74" i="1"/>
  <c r="H74" i="1"/>
  <c r="L53" i="1"/>
  <c r="J53" i="1"/>
  <c r="K52" i="1"/>
  <c r="J52" i="1"/>
  <c r="I52" i="1"/>
  <c r="H52" i="1"/>
  <c r="L63" i="1" l="1"/>
  <c r="J63" i="1"/>
  <c r="K62" i="1"/>
  <c r="J62" i="1"/>
  <c r="I62" i="1"/>
  <c r="H62" i="1"/>
  <c r="A60" i="1" l="1"/>
  <c r="A62" i="1" s="1"/>
  <c r="A64" i="1" s="1"/>
  <c r="A66" i="1" s="1"/>
  <c r="A68" i="1" s="1"/>
  <c r="A70" i="1" s="1"/>
  <c r="A72" i="1" s="1"/>
  <c r="A74" i="1" s="1"/>
  <c r="A76" i="1" s="1"/>
  <c r="A78" i="1" s="1"/>
  <c r="A80" i="1" s="1"/>
  <c r="A82" i="1" s="1"/>
  <c r="A84" i="1" s="1"/>
  <c r="A86" i="1" s="1"/>
  <c r="A88" i="1" s="1"/>
  <c r="A54" i="1"/>
  <c r="L85" i="1" l="1"/>
  <c r="J85" i="1"/>
  <c r="K84" i="1"/>
  <c r="J84" i="1"/>
  <c r="I84" i="1"/>
  <c r="H84" i="1"/>
  <c r="L83" i="1"/>
  <c r="J83" i="1"/>
  <c r="K82" i="1"/>
  <c r="J82" i="1"/>
  <c r="I82" i="1"/>
  <c r="H82" i="1"/>
  <c r="L55" i="1"/>
  <c r="J55" i="1"/>
  <c r="K54" i="1"/>
  <c r="J54" i="1"/>
  <c r="I54" i="1"/>
  <c r="H54" i="1"/>
  <c r="L42" i="1"/>
  <c r="J42" i="1"/>
  <c r="K41" i="1"/>
  <c r="J41" i="1"/>
  <c r="I41" i="1"/>
  <c r="H41" i="1"/>
  <c r="L32" i="1"/>
  <c r="J32" i="1"/>
  <c r="K31" i="1"/>
  <c r="J31" i="1"/>
  <c r="I31" i="1"/>
  <c r="H31" i="1"/>
  <c r="H47" i="1" l="1"/>
  <c r="L46" i="1"/>
  <c r="J46" i="1"/>
  <c r="K45" i="1"/>
  <c r="J45" i="1"/>
  <c r="I45" i="1"/>
  <c r="H45" i="1"/>
  <c r="L89" i="1" l="1"/>
  <c r="J89" i="1"/>
  <c r="K88" i="1"/>
  <c r="J88" i="1"/>
  <c r="I88" i="1"/>
  <c r="H88" i="1"/>
  <c r="L87" i="1" l="1"/>
  <c r="J87" i="1"/>
  <c r="K86" i="1"/>
  <c r="J86" i="1"/>
  <c r="I86" i="1"/>
  <c r="H86" i="1"/>
  <c r="J32" i="4"/>
  <c r="M30" i="4"/>
  <c r="N30" i="4" s="1"/>
  <c r="M21" i="4"/>
  <c r="L27" i="4"/>
  <c r="L31" i="4" s="1"/>
  <c r="L32" i="4" s="1"/>
  <c r="K27" i="4"/>
  <c r="K31" i="4" s="1"/>
  <c r="K32" i="4" s="1"/>
  <c r="L59" i="1"/>
  <c r="J59" i="1"/>
  <c r="K58" i="1"/>
  <c r="J58" i="1"/>
  <c r="I58" i="1"/>
  <c r="H58" i="1"/>
  <c r="L44" i="1" l="1"/>
  <c r="J44" i="1"/>
  <c r="K43" i="1"/>
  <c r="J43" i="1"/>
  <c r="I43" i="1"/>
  <c r="H43" i="1"/>
  <c r="L48" i="1"/>
  <c r="J48" i="1"/>
  <c r="K47" i="1"/>
  <c r="J47" i="1"/>
  <c r="I47" i="1"/>
  <c r="L28" i="1"/>
  <c r="J28" i="1"/>
  <c r="K27" i="1"/>
  <c r="J27" i="1"/>
  <c r="I27" i="1"/>
  <c r="H27" i="1"/>
  <c r="L61" i="1" l="1"/>
  <c r="J61" i="1"/>
  <c r="K60" i="1"/>
  <c r="J60" i="1"/>
  <c r="I60" i="1"/>
  <c r="H60" i="1"/>
  <c r="L57" i="1"/>
  <c r="J57" i="1"/>
  <c r="K56" i="1"/>
  <c r="J56" i="1"/>
  <c r="I56" i="1"/>
  <c r="H56" i="1"/>
  <c r="A39" i="1" l="1"/>
  <c r="L81" i="1"/>
  <c r="J81" i="1"/>
  <c r="K80" i="1"/>
  <c r="J80" i="1"/>
  <c r="I80" i="1"/>
  <c r="H80" i="1"/>
  <c r="L79" i="1"/>
  <c r="J79" i="1"/>
  <c r="K78" i="1"/>
  <c r="J78" i="1"/>
  <c r="I78" i="1"/>
  <c r="H78" i="1"/>
  <c r="L77" i="1"/>
  <c r="J77" i="1"/>
  <c r="K76" i="1"/>
  <c r="J76" i="1"/>
  <c r="I76" i="1"/>
  <c r="H76" i="1"/>
  <c r="L73" i="1"/>
  <c r="J73" i="1"/>
  <c r="K72" i="1"/>
  <c r="J72" i="1"/>
  <c r="I72" i="1"/>
  <c r="H72" i="1"/>
  <c r="L71" i="1"/>
  <c r="J71" i="1"/>
  <c r="K70" i="1"/>
  <c r="J70" i="1"/>
  <c r="I70" i="1"/>
  <c r="H70" i="1"/>
  <c r="L69" i="1"/>
  <c r="J69" i="1"/>
  <c r="K68" i="1"/>
  <c r="J68" i="1"/>
  <c r="I68" i="1"/>
  <c r="H68" i="1"/>
  <c r="L67" i="1"/>
  <c r="J67" i="1"/>
  <c r="K66" i="1"/>
  <c r="J66" i="1"/>
  <c r="I66" i="1"/>
  <c r="H66" i="1"/>
  <c r="L40" i="1"/>
  <c r="J40" i="1"/>
  <c r="K39" i="1"/>
  <c r="J39" i="1"/>
  <c r="I39" i="1"/>
  <c r="H39" i="1"/>
  <c r="L38" i="1"/>
  <c r="J38" i="1"/>
  <c r="K37" i="1"/>
  <c r="J37" i="1"/>
  <c r="I37" i="1"/>
  <c r="H37" i="1"/>
  <c r="L36" i="1"/>
  <c r="J36" i="1"/>
  <c r="K35" i="1"/>
  <c r="J35" i="1"/>
  <c r="I35" i="1"/>
  <c r="H35" i="1"/>
  <c r="L34" i="1"/>
  <c r="J34" i="1"/>
  <c r="K33" i="1"/>
  <c r="J33" i="1"/>
  <c r="I33" i="1"/>
  <c r="H33" i="1"/>
  <c r="L30" i="1"/>
  <c r="J30" i="1"/>
  <c r="K29" i="1"/>
  <c r="J29" i="1"/>
  <c r="I29" i="1"/>
  <c r="H29" i="1"/>
  <c r="C6" i="1"/>
  <c r="J91" i="1" l="1"/>
  <c r="J95" i="1" s="1"/>
  <c r="J110" i="1" s="1"/>
  <c r="I90" i="1"/>
  <c r="I94" i="1" s="1"/>
  <c r="H90" i="1"/>
  <c r="H94" i="1" s="1"/>
  <c r="L91" i="1"/>
  <c r="L95" i="1" s="1"/>
  <c r="L97" i="1" s="1"/>
  <c r="L110" i="1" s="1"/>
  <c r="J90" i="1"/>
  <c r="J94" i="1" s="1"/>
  <c r="J109" i="1" s="1"/>
  <c r="K90" i="1"/>
  <c r="H92" i="1" s="1"/>
  <c r="I109" i="1" l="1"/>
  <c r="J125" i="1" s="1"/>
  <c r="I96" i="1"/>
  <c r="J97" i="1"/>
  <c r="J96" i="1" s="1"/>
  <c r="F18" i="1"/>
  <c r="F16" i="1"/>
  <c r="K92" i="1"/>
  <c r="K94" i="1" s="1"/>
  <c r="K109" i="1" s="1"/>
  <c r="J106" i="1" l="1"/>
  <c r="J104" i="1"/>
  <c r="K96" i="1"/>
  <c r="H96" i="1" s="1"/>
  <c r="J123" i="1"/>
  <c r="G96" i="1"/>
  <c r="H109" i="1" l="1"/>
  <c r="J122" i="1" s="1"/>
  <c r="J124" i="1" s="1"/>
  <c r="J126" i="1" s="1"/>
  <c r="J103" i="1"/>
  <c r="J105" i="1" s="1"/>
  <c r="J107" i="1" s="1"/>
  <c r="N18" i="4" l="1"/>
  <c r="J127" i="1"/>
  <c r="J128" i="1" s="1"/>
  <c r="F14" i="1" s="1"/>
  <c r="I16" i="4" l="1"/>
  <c r="I27" i="4" l="1"/>
  <c r="I31" i="4" s="1"/>
  <c r="I32" i="4" s="1"/>
  <c r="N22" i="4"/>
  <c r="M25" i="4" s="1"/>
  <c r="N25" i="4" l="1"/>
  <c r="M24" i="4"/>
  <c r="N24" i="4" l="1"/>
  <c r="M26" i="4"/>
  <c r="N26" i="4" l="1"/>
  <c r="N27" i="4" s="1"/>
  <c r="M27" i="4"/>
  <c r="M31" i="4" s="1"/>
  <c r="M32" i="4" s="1"/>
  <c r="N31" i="4" l="1"/>
  <c r="N32" i="4" s="1"/>
  <c r="E3" i="7" l="1"/>
  <c r="N33" i="4"/>
  <c r="N34" i="4" s="1"/>
  <c r="G6" i="4" s="1"/>
  <c r="F3" i="7" l="1"/>
  <c r="F2" i="7" s="1"/>
  <c r="E2" i="7"/>
</calcChain>
</file>

<file path=xl/sharedStrings.xml><?xml version="1.0" encoding="utf-8"?>
<sst xmlns="http://schemas.openxmlformats.org/spreadsheetml/2006/main" count="297" uniqueCount="171">
  <si>
    <t xml:space="preserve">     </t>
  </si>
  <si>
    <t>(наименование стройки)</t>
  </si>
  <si>
    <t xml:space="preserve">ЛОКАЛЬНЫЙ СМЕТНЫЙ РАСЧЕТ № </t>
  </si>
  <si>
    <t>Основание: чертежи №</t>
  </si>
  <si>
    <t/>
  </si>
  <si>
    <t>Составлен в базовых ценах:</t>
  </si>
  <si>
    <t>Сметная стоимость работ:_______</t>
  </si>
  <si>
    <t>Руб.</t>
  </si>
  <si>
    <t>Трудоемкость работ: _____________</t>
  </si>
  <si>
    <t>Чел.час.</t>
  </si>
  <si>
    <t>Средства на оплату труда: ________</t>
  </si>
  <si>
    <t>№</t>
  </si>
  <si>
    <t>Обосно-</t>
  </si>
  <si>
    <t>Наименование</t>
  </si>
  <si>
    <t>ЦЕНА ЕДИНИЦЫ</t>
  </si>
  <si>
    <t>ОБЩАЯ СТОИМОСТЬ</t>
  </si>
  <si>
    <t>затр.тр</t>
  </si>
  <si>
    <t>п/п</t>
  </si>
  <si>
    <t>вание</t>
  </si>
  <si>
    <t>работ и затрат</t>
  </si>
  <si>
    <t>Кол-во</t>
  </si>
  <si>
    <t>всего</t>
  </si>
  <si>
    <t>экс.маш.</t>
  </si>
  <si>
    <t>мате-</t>
  </si>
  <si>
    <t>зарплата</t>
  </si>
  <si>
    <t>единич</t>
  </si>
  <si>
    <t>цен</t>
  </si>
  <si>
    <t>ЗП маш</t>
  </si>
  <si>
    <t>риалы</t>
  </si>
  <si>
    <t>1.Общестроительные работы</t>
  </si>
  <si>
    <t>опора</t>
  </si>
  <si>
    <t>ТЕР33-04-001-02</t>
  </si>
  <si>
    <t>Установка с помощью механизмов деревянных опор ВЛ 0,38, 6-10 кВ из пропитанных цельных стоек:  одностоечных с подкосом</t>
  </si>
  <si>
    <t>ТЕР33-04-008-03</t>
  </si>
  <si>
    <t>Подвеска изолированных проводов ВЛ 0,38 кВ с помощью механизмов</t>
  </si>
  <si>
    <t>км изолирован
ного провода</t>
  </si>
  <si>
    <t>ТЕР33-04-015-01</t>
  </si>
  <si>
    <t>Устройство заземления опор ВЛ и подстанций</t>
  </si>
  <si>
    <t>10 м шин заземления</t>
  </si>
  <si>
    <t>ТЕР33-03-004-02</t>
  </si>
  <si>
    <t>Забивка вертикальных заземлителей вручную, на глубину до 3 м</t>
  </si>
  <si>
    <t>1 заземлитель</t>
  </si>
  <si>
    <t>ТЕР33-04-016-01</t>
  </si>
  <si>
    <t>Развозка конструкций и материалов опор ВЛ 0,38-10 кВ по трассе:  одностоечных деревянных опор</t>
  </si>
  <si>
    <t>1 опора</t>
  </si>
  <si>
    <t>ТЕР33-04-016-06</t>
  </si>
  <si>
    <t>Развозка конструкций и материалов опор ВЛ 0,38-10 кВ по трассе:  материалов оснастки сложных опор</t>
  </si>
  <si>
    <t>2.Материалы</t>
  </si>
  <si>
    <t>Цена поставки</t>
  </si>
  <si>
    <t>Опоры деревянные пропитанные М-10</t>
  </si>
  <si>
    <t>шт</t>
  </si>
  <si>
    <t>Зажим стальной ПС1-1</t>
  </si>
  <si>
    <t>Колпачок изолирующий СI-6-35</t>
  </si>
  <si>
    <t>м</t>
  </si>
  <si>
    <t>кг</t>
  </si>
  <si>
    <t>Сталь круглая диам.18мм</t>
  </si>
  <si>
    <t>Лента крепления (металлическая) F207</t>
  </si>
  <si>
    <t>Скрепа для ленты NС-20</t>
  </si>
  <si>
    <t>Кабельный ремешок</t>
  </si>
  <si>
    <t xml:space="preserve">        В том числе основные материалы в базовых ценах</t>
  </si>
  <si>
    <t xml:space="preserve">        В с е г о</t>
  </si>
  <si>
    <t xml:space="preserve">        Итого с учетом: Районный коэффициент
k=1,15 на зарплату
</t>
  </si>
  <si>
    <t>Наименование затрат</t>
  </si>
  <si>
    <t>Коэффициент</t>
  </si>
  <si>
    <t>Процент</t>
  </si>
  <si>
    <t>Сумма</t>
  </si>
  <si>
    <t>в руб.</t>
  </si>
  <si>
    <t>Итого</t>
  </si>
  <si>
    <t xml:space="preserve">Накладные расходы </t>
  </si>
  <si>
    <t xml:space="preserve">Сметная прибыль </t>
  </si>
  <si>
    <t>k</t>
  </si>
  <si>
    <t>на эксплуатацию машин</t>
  </si>
  <si>
    <t>на материалы</t>
  </si>
  <si>
    <t>НДС</t>
  </si>
  <si>
    <t>ВСЕГО</t>
  </si>
  <si>
    <t>СОСТАВИЛ</t>
  </si>
  <si>
    <t>Инженер ГКС ПО "ТЭС"</t>
  </si>
  <si>
    <t>Шамахов Е.В.</t>
  </si>
  <si>
    <t xml:space="preserve">Составил </t>
  </si>
  <si>
    <t>Начальник отдела муниципального хозяйства и услуг</t>
  </si>
  <si>
    <t>А.А. Драницин</t>
  </si>
  <si>
    <t>Проверил</t>
  </si>
  <si>
    <t>Зам.главы администрации муниципального образования "город Тотьма"</t>
  </si>
  <si>
    <t>Н.А. Попов</t>
  </si>
  <si>
    <t>УТВЕРЖДАЮ:</t>
  </si>
  <si>
    <t xml:space="preserve">Директор ПО "Тотемские электрические сети" </t>
  </si>
  <si>
    <t>филиала ОАО "МРСК Северо-Запада "Вологдаэнерго"</t>
  </si>
  <si>
    <t xml:space="preserve">                  __________________ А.А.Копосов</t>
  </si>
  <si>
    <t xml:space="preserve">                 "_____"__________________200_ г.</t>
  </si>
  <si>
    <t>Сводный сметный расчет в сумме</t>
  </si>
  <si>
    <t>руб.</t>
  </si>
  <si>
    <t>В том числе возвратных сумм</t>
  </si>
  <si>
    <t>СВОДНЫЙ СМЕТНЫЙ РАСЧЕТ СТОИМОСТИ СТРОИТЕЛЬСТВА</t>
  </si>
  <si>
    <t>№ п/п</t>
  </si>
  <si>
    <t>Номера смет и расчетов</t>
  </si>
  <si>
    <t>Наименование глав, объектов, работ и затрат</t>
  </si>
  <si>
    <t>Сметная стоимость, руб.</t>
  </si>
  <si>
    <t>Общая сметная стоимость, руб.        (без НДС)</t>
  </si>
  <si>
    <t>Строительных работ</t>
  </si>
  <si>
    <t>Монтажных работ</t>
  </si>
  <si>
    <t>Оборудования, мебели и инвентаря</t>
  </si>
  <si>
    <t>Прочих затрат</t>
  </si>
  <si>
    <t>Глава 2. Основные объекты строительства</t>
  </si>
  <si>
    <t>Лок.смета № 1</t>
  </si>
  <si>
    <t xml:space="preserve">Строительство ВЛ 0,4 </t>
  </si>
  <si>
    <t>Итого по главе 2</t>
  </si>
  <si>
    <t>Глава 9. Прочие работы и затраты</t>
  </si>
  <si>
    <t>Итого по главе 9</t>
  </si>
  <si>
    <t>Итого по главам с 1-9</t>
  </si>
  <si>
    <t>Глава 10. Содержание дирекции (Технический надзор) строящегося предприятия</t>
  </si>
  <si>
    <t xml:space="preserve">РФ №468-2010 г </t>
  </si>
  <si>
    <t>Содержание дирекции и технический надзор - 2,14 %</t>
  </si>
  <si>
    <t>Итого по главе 10</t>
  </si>
  <si>
    <t>Итого по главам с 1-10</t>
  </si>
  <si>
    <t>Глава 12. Проектные и изыскательские  работы</t>
  </si>
  <si>
    <t>Итого по главе 12</t>
  </si>
  <si>
    <t>Итого по главам с 1-12</t>
  </si>
  <si>
    <t>НК</t>
  </si>
  <si>
    <t>Итого по смете</t>
  </si>
  <si>
    <t>Всего возвратных сумм</t>
  </si>
  <si>
    <t xml:space="preserve">                                                                            Е.В.Шамахов</t>
  </si>
  <si>
    <t xml:space="preserve">                                                                            О.А.Жданюк</t>
  </si>
  <si>
    <t xml:space="preserve">                                                                [должность, подпись (инициалы, фамилия)]</t>
  </si>
  <si>
    <t>Крепление подкоса У-102</t>
  </si>
  <si>
    <t xml:space="preserve">ТЕР33-04-001-01
</t>
  </si>
  <si>
    <t>Установка с помощью механизмов деревянных опор ВЛ 0,38; 6-10 кВ из пропитанных цельных стоек: одностоечных</t>
  </si>
  <si>
    <t>ТЕР33-04-016-05</t>
  </si>
  <si>
    <t>Развозка конструкций и материалов опор ВЛ 0,38-10 кВ по трассе: материалов оснастки одностоечных опор</t>
  </si>
  <si>
    <t>табличка информационная на опору</t>
  </si>
  <si>
    <t>Проектно-изыскательские работы</t>
  </si>
  <si>
    <t>Зажим для ЗУ РС 481</t>
  </si>
  <si>
    <t>Комплект промежуточной подвески ES-1500</t>
  </si>
  <si>
    <t>Кронштейн анкерный CS 10.3</t>
  </si>
  <si>
    <t>1 стойка</t>
  </si>
  <si>
    <t>Сталь круглая диам.10мм</t>
  </si>
  <si>
    <t>ТЕРм08-03-575-01</t>
  </si>
  <si>
    <t>Прибор или аппарат (автоматический выключатель)</t>
  </si>
  <si>
    <t>1 шт</t>
  </si>
  <si>
    <t>ТЕР33-04-003-01</t>
  </si>
  <si>
    <t>Установка железобетонных опор ВЛ 0,38; 6-10 кВ с траверсами без приставок: одностоечных</t>
  </si>
  <si>
    <t>ТЕР33-04-016-02</t>
  </si>
  <si>
    <t>Развозка конструкций и материалов опор ВЛ 0,38-10 кВ по трассе: одностоечных железобетонных опор</t>
  </si>
  <si>
    <t>Стойка СВ-95</t>
  </si>
  <si>
    <t>Крепление подкоса У-4</t>
  </si>
  <si>
    <t>Ответвительный зажим Р 70</t>
  </si>
  <si>
    <t>Зажим клиновой анкерный РА-1500</t>
  </si>
  <si>
    <t>Ответвительный зажим Р 71</t>
  </si>
  <si>
    <t>Провод  СИП 2 3*35+54,6</t>
  </si>
  <si>
    <t>Строительный контроль - 2,14% от гл.1-9</t>
  </si>
  <si>
    <t>НДС 20 %</t>
  </si>
  <si>
    <t>Строительство ВЛ 0,4 кВ №1 Окраина Верховажского района   (Ступин С.Н. Дог: №СПБ80-16665Т/20 от 23.11.20)</t>
  </si>
  <si>
    <t>Опоры деревянные пропитанные М-11</t>
  </si>
  <si>
    <t>Лок.смета № 2</t>
  </si>
  <si>
    <t xml:space="preserve">          Итого в текущих ценах
{ "Индекс изменения сметной стоимости на 1кв. 2021 года по Вологодской области СМР=8,7"}</t>
  </si>
  <si>
    <t>Составил инженер уОКС</t>
  </si>
  <si>
    <t>Проверил ведущий инженер уОКС</t>
  </si>
  <si>
    <t>Монтаж реклоузера</t>
  </si>
  <si>
    <t>ГСН-81-05-02-2007 п.2.6</t>
  </si>
  <si>
    <t>Производство работ в зимнее время на ВЛ 0,4-35 кВ 4 зона- 2,9%</t>
  </si>
  <si>
    <t>Составлен в ценах 3 кв. 2021г.</t>
  </si>
  <si>
    <t>Составлен в ценах  2001г.</t>
  </si>
  <si>
    <t>Техническое перевооружение ВЛ-10 кВ «Маяк» в Бабушкинском районе Вологодской области в части установки пунктов секционирования на базе реклоузеров в количестве 2 шт.</t>
  </si>
  <si>
    <t>6.1.2.2.2</t>
  </si>
  <si>
    <t>Модернизация, техническое перевооружение линий электропередачи всего, в том числе:</t>
  </si>
  <si>
    <t>Г</t>
  </si>
  <si>
    <t>J_000-24-1-01.32-3626</t>
  </si>
  <si>
    <t>Техническое перевооружение ВЛ 10 кВ Рассвет в Тарногском районе Вологодской области в части установки реклоузера 1 шт.</t>
  </si>
  <si>
    <t>K_000-24-1-01.32-3638</t>
  </si>
  <si>
    <t>КВ план</t>
  </si>
  <si>
    <t>КВ по ССР</t>
  </si>
  <si>
    <t>разница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</si>
</sst>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#,##0.00,"/>
  </numFmts>
  <fonts count="2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sz val="10"/>
      <name val="Times New Roman Cyr"/>
      <family val="1"/>
      <charset val="204"/>
    </font>
    <font>
      <i/>
      <sz val="8"/>
      <name val="Times New Roman"/>
      <family val="1"/>
      <charset val="204"/>
    </font>
    <font>
      <sz val="14"/>
      <name val="Arial Cyr"/>
      <family val="2"/>
      <charset val="204"/>
    </font>
    <font>
      <b/>
      <sz val="14"/>
      <name val="Times New Roman"/>
      <family val="1"/>
      <charset val="204"/>
    </font>
    <font>
      <i/>
      <sz val="10"/>
      <name val="Arial Cyr"/>
      <family val="2"/>
      <charset val="204"/>
    </font>
    <font>
      <sz val="10"/>
      <name val="Arial Cyr"/>
      <family val="2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Arial Cyr"/>
      <family val="2"/>
      <charset val="204"/>
    </font>
    <font>
      <sz val="8"/>
      <name val="Arial Cyr"/>
      <family val="2"/>
      <charset val="204"/>
    </font>
    <font>
      <b/>
      <sz val="8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C4D79B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0" fillId="0" borderId="0"/>
  </cellStyleXfs>
  <cellXfs count="228">
    <xf numFmtId="0" fontId="0" fillId="0" borderId="0" xfId="0"/>
    <xf numFmtId="0" fontId="1" fillId="0" borderId="0" xfId="1"/>
    <xf numFmtId="0" fontId="1" fillId="0" borderId="0" xfId="1" applyBorder="1"/>
    <xf numFmtId="2" fontId="1" fillId="0" borderId="0" xfId="1" applyNumberFormat="1" applyBorder="1"/>
    <xf numFmtId="0" fontId="2" fillId="0" borderId="0" xfId="1" applyFont="1" applyAlignment="1">
      <alignment vertical="top" wrapText="1"/>
    </xf>
    <xf numFmtId="0" fontId="3" fillId="0" borderId="0" xfId="1" applyFont="1" applyAlignment="1">
      <alignment horizontal="center"/>
    </xf>
    <xf numFmtId="2" fontId="1" fillId="0" borderId="0" xfId="1" applyNumberFormat="1"/>
    <xf numFmtId="0" fontId="4" fillId="0" borderId="0" xfId="1" applyFont="1" applyAlignment="1">
      <alignment horizontal="center" vertical="top"/>
    </xf>
    <xf numFmtId="2" fontId="5" fillId="0" borderId="0" xfId="1" applyNumberFormat="1" applyFont="1"/>
    <xf numFmtId="0" fontId="6" fillId="0" borderId="0" xfId="1" applyFont="1" applyAlignment="1">
      <alignment horizontal="right"/>
    </xf>
    <xf numFmtId="0" fontId="6" fillId="0" borderId="0" xfId="1" applyFont="1" applyAlignment="1">
      <alignment horizontal="left"/>
    </xf>
    <xf numFmtId="0" fontId="1" fillId="0" borderId="0" xfId="1" applyAlignment="1">
      <alignment horizontal="right"/>
    </xf>
    <xf numFmtId="14" fontId="1" fillId="0" borderId="0" xfId="1" quotePrefix="1" applyNumberFormat="1" applyAlignment="1">
      <alignment horizontal="left"/>
    </xf>
    <xf numFmtId="0" fontId="1" fillId="0" borderId="0" xfId="1" applyAlignment="1">
      <alignment wrapText="1"/>
    </xf>
    <xf numFmtId="0" fontId="1" fillId="0" borderId="0" xfId="1" applyFont="1"/>
    <xf numFmtId="0" fontId="9" fillId="0" borderId="0" xfId="1" applyFont="1" applyAlignment="1">
      <alignment horizontal="right"/>
    </xf>
    <xf numFmtId="0" fontId="1" fillId="0" borderId="1" xfId="1" quotePrefix="1" applyBorder="1" applyAlignment="1">
      <alignment horizontal="left"/>
    </xf>
    <xf numFmtId="0" fontId="1" fillId="0" borderId="1" xfId="1" applyBorder="1"/>
    <xf numFmtId="0" fontId="9" fillId="0" borderId="0" xfId="1" applyFont="1"/>
    <xf numFmtId="0" fontId="3" fillId="0" borderId="0" xfId="1" applyFont="1"/>
    <xf numFmtId="0" fontId="10" fillId="0" borderId="0" xfId="1" applyFont="1" applyAlignment="1">
      <alignment horizontal="right"/>
    </xf>
    <xf numFmtId="0" fontId="10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0" fontId="12" fillId="0" borderId="0" xfId="1" applyFont="1" applyBorder="1" applyAlignment="1">
      <alignment horizontal="center"/>
    </xf>
    <xf numFmtId="0" fontId="13" fillId="0" borderId="2" xfId="1" applyFont="1" applyBorder="1" applyAlignment="1">
      <alignment horizontal="center"/>
    </xf>
    <xf numFmtId="2" fontId="13" fillId="0" borderId="2" xfId="1" applyNumberFormat="1" applyFont="1" applyBorder="1" applyAlignment="1">
      <alignment horizontal="center"/>
    </xf>
    <xf numFmtId="0" fontId="13" fillId="0" borderId="3" xfId="1" applyFont="1" applyBorder="1" applyAlignment="1">
      <alignment horizontal="center"/>
    </xf>
    <xf numFmtId="0" fontId="13" fillId="0" borderId="4" xfId="1" applyFont="1" applyBorder="1" applyAlignment="1">
      <alignment horizontal="center"/>
    </xf>
    <xf numFmtId="0" fontId="13" fillId="0" borderId="5" xfId="1" applyFont="1" applyBorder="1" applyAlignment="1">
      <alignment horizontal="center"/>
    </xf>
    <xf numFmtId="0" fontId="13" fillId="0" borderId="4" xfId="1" applyFont="1" applyBorder="1"/>
    <xf numFmtId="0" fontId="13" fillId="0" borderId="6" xfId="1" applyFont="1" applyBorder="1"/>
    <xf numFmtId="0" fontId="13" fillId="0" borderId="0" xfId="1" applyFont="1" applyAlignment="1">
      <alignment horizontal="center"/>
    </xf>
    <xf numFmtId="0" fontId="13" fillId="0" borderId="7" xfId="1" applyFont="1" applyBorder="1" applyAlignment="1">
      <alignment horizontal="center"/>
    </xf>
    <xf numFmtId="2" fontId="13" fillId="0" borderId="7" xfId="1" applyNumberFormat="1" applyFont="1" applyBorder="1" applyAlignment="1">
      <alignment horizontal="center"/>
    </xf>
    <xf numFmtId="0" fontId="13" fillId="0" borderId="6" xfId="1" applyFont="1" applyBorder="1" applyAlignment="1">
      <alignment horizontal="center"/>
    </xf>
    <xf numFmtId="0" fontId="13" fillId="0" borderId="8" xfId="1" applyFont="1" applyBorder="1" applyAlignment="1">
      <alignment horizontal="center"/>
    </xf>
    <xf numFmtId="2" fontId="13" fillId="0" borderId="8" xfId="1" applyNumberFormat="1" applyFont="1" applyBorder="1" applyAlignment="1">
      <alignment horizontal="center"/>
    </xf>
    <xf numFmtId="2" fontId="13" fillId="0" borderId="0" xfId="1" applyNumberFormat="1" applyFont="1" applyAlignment="1">
      <alignment horizontal="center"/>
    </xf>
    <xf numFmtId="1" fontId="13" fillId="0" borderId="6" xfId="1" applyNumberFormat="1" applyFont="1" applyBorder="1" applyAlignment="1">
      <alignment horizontal="center"/>
    </xf>
    <xf numFmtId="1" fontId="13" fillId="0" borderId="0" xfId="1" applyNumberFormat="1" applyFont="1" applyAlignment="1">
      <alignment horizontal="center"/>
    </xf>
    <xf numFmtId="0" fontId="1" fillId="0" borderId="2" xfId="1" applyBorder="1"/>
    <xf numFmtId="2" fontId="1" fillId="0" borderId="2" xfId="1" applyNumberFormat="1" applyBorder="1"/>
    <xf numFmtId="0" fontId="1" fillId="0" borderId="6" xfId="1" applyBorder="1"/>
    <xf numFmtId="164" fontId="15" fillId="0" borderId="6" xfId="1" applyNumberFormat="1" applyFont="1" applyFill="1" applyBorder="1" applyAlignment="1">
      <alignment horizontal="center" vertical="top" wrapText="1"/>
    </xf>
    <xf numFmtId="0" fontId="15" fillId="0" borderId="6" xfId="1" applyFont="1" applyFill="1" applyBorder="1" applyAlignment="1">
      <alignment vertical="top" wrapText="1"/>
    </xf>
    <xf numFmtId="2" fontId="15" fillId="0" borderId="6" xfId="1" applyNumberFormat="1" applyFont="1" applyFill="1" applyBorder="1" applyAlignment="1">
      <alignment vertical="top" wrapText="1"/>
    </xf>
    <xf numFmtId="2" fontId="15" fillId="0" borderId="8" xfId="1" applyNumberFormat="1" applyFont="1" applyFill="1" applyBorder="1" applyAlignment="1">
      <alignment vertical="top" wrapText="1"/>
    </xf>
    <xf numFmtId="0" fontId="15" fillId="0" borderId="0" xfId="1" applyFont="1" applyFill="1"/>
    <xf numFmtId="2" fontId="15" fillId="0" borderId="8" xfId="1" applyNumberFormat="1" applyFont="1" applyFill="1" applyBorder="1" applyAlignment="1">
      <alignment horizontal="center" vertical="top" wrapText="1"/>
    </xf>
    <xf numFmtId="0" fontId="15" fillId="0" borderId="8" xfId="1" applyFont="1" applyFill="1" applyBorder="1" applyAlignment="1">
      <alignment vertical="top" wrapText="1"/>
    </xf>
    <xf numFmtId="165" fontId="15" fillId="0" borderId="8" xfId="1" applyNumberFormat="1" applyFont="1" applyFill="1" applyBorder="1" applyAlignment="1">
      <alignment horizontal="center" vertical="top" wrapText="1"/>
    </xf>
    <xf numFmtId="0" fontId="15" fillId="0" borderId="2" xfId="1" quotePrefix="1" applyFont="1" applyFill="1" applyBorder="1" applyAlignment="1">
      <alignment horizontal="left" vertical="top" wrapText="1"/>
    </xf>
    <xf numFmtId="0" fontId="15" fillId="0" borderId="8" xfId="1" quotePrefix="1" applyFont="1" applyFill="1" applyBorder="1" applyAlignment="1">
      <alignment horizontal="left" vertical="top" wrapText="1"/>
    </xf>
    <xf numFmtId="0" fontId="15" fillId="0" borderId="2" xfId="1" applyFont="1" applyFill="1" applyBorder="1" applyAlignment="1">
      <alignment horizontal="left" vertical="top" wrapText="1"/>
    </xf>
    <xf numFmtId="0" fontId="13" fillId="0" borderId="6" xfId="1" applyFont="1" applyBorder="1" applyAlignment="1">
      <alignment vertical="top"/>
    </xf>
    <xf numFmtId="2" fontId="13" fillId="0" borderId="6" xfId="1" applyNumberFormat="1" applyFont="1" applyBorder="1" applyAlignment="1">
      <alignment horizontal="center" vertical="top" wrapText="1"/>
    </xf>
    <xf numFmtId="0" fontId="13" fillId="0" borderId="6" xfId="1" applyFont="1" applyBorder="1" applyAlignment="1">
      <alignment vertical="top" wrapText="1"/>
    </xf>
    <xf numFmtId="0" fontId="13" fillId="0" borderId="0" xfId="1" applyFont="1"/>
    <xf numFmtId="2" fontId="15" fillId="0" borderId="6" xfId="1" applyNumberFormat="1" applyFont="1" applyFill="1" applyBorder="1" applyAlignment="1">
      <alignment horizontal="center" vertical="top" wrapText="1"/>
    </xf>
    <xf numFmtId="49" fontId="15" fillId="0" borderId="2" xfId="1" applyNumberFormat="1" applyFont="1" applyFill="1" applyBorder="1" applyAlignment="1">
      <alignment horizontal="left" vertical="top" wrapText="1"/>
    </xf>
    <xf numFmtId="49" fontId="1" fillId="0" borderId="8" xfId="1" applyNumberFormat="1" applyFill="1" applyBorder="1" applyAlignment="1">
      <alignment horizontal="left" vertical="top" wrapText="1"/>
    </xf>
    <xf numFmtId="0" fontId="1" fillId="0" borderId="8" xfId="1" applyFill="1" applyBorder="1" applyAlignment="1">
      <alignment vertical="top" wrapText="1"/>
    </xf>
    <xf numFmtId="2" fontId="15" fillId="0" borderId="8" xfId="1" applyNumberFormat="1" applyFont="1" applyBorder="1" applyAlignment="1">
      <alignment vertical="top" wrapText="1"/>
    </xf>
    <xf numFmtId="0" fontId="15" fillId="0" borderId="8" xfId="1" applyFont="1" applyBorder="1" applyAlignment="1">
      <alignment vertical="top" wrapText="1"/>
    </xf>
    <xf numFmtId="0" fontId="15" fillId="0" borderId="0" xfId="1" applyFont="1"/>
    <xf numFmtId="2" fontId="15" fillId="0" borderId="11" xfId="1" applyNumberFormat="1" applyFont="1" applyBorder="1" applyAlignment="1">
      <alignment vertical="top"/>
    </xf>
    <xf numFmtId="0" fontId="1" fillId="0" borderId="15" xfId="1" applyBorder="1" applyAlignment="1">
      <alignment vertical="top"/>
    </xf>
    <xf numFmtId="0" fontId="1" fillId="0" borderId="13" xfId="1" applyBorder="1" applyAlignment="1">
      <alignment vertical="top"/>
    </xf>
    <xf numFmtId="0" fontId="1" fillId="0" borderId="12" xfId="1" applyFont="1" applyBorder="1" applyAlignment="1">
      <alignment vertical="top"/>
    </xf>
    <xf numFmtId="0" fontId="1" fillId="0" borderId="1" xfId="1" applyFont="1" applyBorder="1" applyAlignment="1">
      <alignment vertical="top"/>
    </xf>
    <xf numFmtId="0" fontId="1" fillId="0" borderId="13" xfId="1" applyFont="1" applyBorder="1" applyAlignment="1">
      <alignment vertical="top"/>
    </xf>
    <xf numFmtId="2" fontId="13" fillId="0" borderId="0" xfId="1" applyNumberFormat="1" applyFont="1"/>
    <xf numFmtId="0" fontId="13" fillId="0" borderId="0" xfId="1" applyFont="1" applyAlignment="1">
      <alignment horizontal="right"/>
    </xf>
    <xf numFmtId="0" fontId="13" fillId="0" borderId="0" xfId="1" quotePrefix="1" applyFont="1" applyAlignment="1">
      <alignment horizontal="left"/>
    </xf>
    <xf numFmtId="0" fontId="13" fillId="0" borderId="0" xfId="1" applyFont="1" applyAlignment="1"/>
    <xf numFmtId="2" fontId="13" fillId="0" borderId="0" xfId="1" applyNumberFormat="1" applyFont="1" applyAlignment="1"/>
    <xf numFmtId="0" fontId="13" fillId="0" borderId="0" xfId="1" applyFont="1" applyAlignment="1">
      <alignment wrapText="1"/>
    </xf>
    <xf numFmtId="0" fontId="15" fillId="0" borderId="0" xfId="1" applyFont="1" applyAlignment="1"/>
    <xf numFmtId="0" fontId="15" fillId="0" borderId="0" xfId="1" applyFont="1" applyAlignment="1">
      <alignment wrapText="1"/>
    </xf>
    <xf numFmtId="2" fontId="15" fillId="0" borderId="6" xfId="1" applyNumberFormat="1" applyFont="1" applyBorder="1" applyAlignment="1">
      <alignment vertical="top" wrapText="1"/>
    </xf>
    <xf numFmtId="0" fontId="15" fillId="0" borderId="6" xfId="1" applyFont="1" applyBorder="1" applyAlignment="1">
      <alignment vertical="top" wrapText="1"/>
    </xf>
    <xf numFmtId="0" fontId="1" fillId="0" borderId="8" xfId="1" applyBorder="1"/>
    <xf numFmtId="2" fontId="1" fillId="0" borderId="8" xfId="1" applyNumberFormat="1" applyBorder="1"/>
    <xf numFmtId="0" fontId="13" fillId="0" borderId="0" xfId="1" applyFont="1" applyAlignment="1">
      <alignment horizontal="left" vertical="justify"/>
    </xf>
    <xf numFmtId="0" fontId="1" fillId="0" borderId="0" xfId="1" applyFont="1" applyAlignment="1"/>
    <xf numFmtId="0" fontId="16" fillId="0" borderId="0" xfId="1" applyFont="1" applyAlignment="1">
      <alignment horizontal="left"/>
    </xf>
    <xf numFmtId="2" fontId="1" fillId="0" borderId="0" xfId="1" applyNumberFormat="1" applyAlignment="1">
      <alignment horizontal="right"/>
    </xf>
    <xf numFmtId="0" fontId="1" fillId="0" borderId="0" xfId="1" applyAlignment="1">
      <alignment horizontal="left"/>
    </xf>
    <xf numFmtId="0" fontId="17" fillId="0" borderId="0" xfId="1" applyFont="1" applyAlignment="1">
      <alignment horizontal="right" vertical="top" wrapText="1"/>
    </xf>
    <xf numFmtId="0" fontId="16" fillId="0" borderId="0" xfId="1" applyFont="1"/>
    <xf numFmtId="2" fontId="11" fillId="0" borderId="6" xfId="1" applyNumberFormat="1" applyFont="1" applyBorder="1" applyAlignment="1">
      <alignment horizontal="right" vertical="top" wrapText="1"/>
    </xf>
    <xf numFmtId="2" fontId="17" fillId="0" borderId="6" xfId="1" applyNumberFormat="1" applyFont="1" applyBorder="1" applyAlignment="1">
      <alignment vertical="top" wrapText="1"/>
    </xf>
    <xf numFmtId="2" fontId="17" fillId="0" borderId="6" xfId="1" applyNumberFormat="1" applyFont="1" applyFill="1" applyBorder="1" applyAlignment="1">
      <alignment horizontal="right" vertical="top" wrapText="1"/>
    </xf>
    <xf numFmtId="0" fontId="15" fillId="0" borderId="2" xfId="1" applyFont="1" applyFill="1" applyBorder="1" applyAlignment="1">
      <alignment horizontal="left" vertical="top" wrapText="1"/>
    </xf>
    <xf numFmtId="0" fontId="15" fillId="0" borderId="8" xfId="1" quotePrefix="1" applyFont="1" applyFill="1" applyBorder="1" applyAlignment="1">
      <alignment horizontal="left" vertical="top" wrapText="1"/>
    </xf>
    <xf numFmtId="0" fontId="1" fillId="0" borderId="0" xfId="1" applyAlignment="1"/>
    <xf numFmtId="0" fontId="17" fillId="0" borderId="6" xfId="1" applyFont="1" applyBorder="1" applyAlignment="1">
      <alignment horizontal="center" vertical="top" wrapText="1"/>
    </xf>
    <xf numFmtId="0" fontId="18" fillId="0" borderId="6" xfId="1" applyFont="1" applyBorder="1" applyAlignment="1">
      <alignment horizontal="center" vertical="top" wrapText="1"/>
    </xf>
    <xf numFmtId="2" fontId="17" fillId="0" borderId="6" xfId="1" applyNumberFormat="1" applyFont="1" applyBorder="1" applyAlignment="1">
      <alignment horizontal="right" vertical="top" wrapText="1"/>
    </xf>
    <xf numFmtId="2" fontId="18" fillId="0" borderId="6" xfId="1" applyNumberFormat="1" applyFont="1" applyBorder="1" applyAlignment="1">
      <alignment horizontal="right" vertical="top" wrapText="1"/>
    </xf>
    <xf numFmtId="0" fontId="1" fillId="0" borderId="14" xfId="1" applyBorder="1" applyAlignment="1">
      <alignment vertical="top" wrapText="1"/>
    </xf>
    <xf numFmtId="0" fontId="1" fillId="0" borderId="0" xfId="1" applyBorder="1" applyAlignment="1">
      <alignment vertical="top" wrapText="1"/>
    </xf>
    <xf numFmtId="0" fontId="1" fillId="0" borderId="15" xfId="1" applyBorder="1" applyAlignment="1">
      <alignment vertical="top" wrapText="1"/>
    </xf>
    <xf numFmtId="0" fontId="1" fillId="0" borderId="12" xfId="1" applyBorder="1" applyAlignment="1">
      <alignment vertical="top" wrapText="1"/>
    </xf>
    <xf numFmtId="0" fontId="1" fillId="0" borderId="1" xfId="1" applyBorder="1" applyAlignment="1">
      <alignment vertical="top" wrapText="1"/>
    </xf>
    <xf numFmtId="0" fontId="1" fillId="0" borderId="13" xfId="1" applyBorder="1" applyAlignment="1">
      <alignment vertical="top" wrapText="1"/>
    </xf>
    <xf numFmtId="0" fontId="1" fillId="0" borderId="0" xfId="1" applyFill="1" applyBorder="1" applyAlignment="1">
      <alignment vertical="top" wrapText="1"/>
    </xf>
    <xf numFmtId="0" fontId="1" fillId="0" borderId="6" xfId="1" applyBorder="1"/>
    <xf numFmtId="2" fontId="1" fillId="0" borderId="6" xfId="1" applyNumberFormat="1" applyBorder="1"/>
    <xf numFmtId="0" fontId="15" fillId="0" borderId="8" xfId="1" quotePrefix="1" applyFont="1" applyFill="1" applyBorder="1" applyAlignment="1">
      <alignment horizontal="left" vertical="top" wrapText="1"/>
    </xf>
    <xf numFmtId="0" fontId="15" fillId="0" borderId="2" xfId="1" quotePrefix="1" applyFont="1" applyFill="1" applyBorder="1" applyAlignment="1">
      <alignment horizontal="left" vertical="top" wrapText="1"/>
    </xf>
    <xf numFmtId="49" fontId="15" fillId="0" borderId="2" xfId="1" applyNumberFormat="1" applyFont="1" applyFill="1" applyBorder="1" applyAlignment="1">
      <alignment horizontal="left" vertical="top" wrapText="1"/>
    </xf>
    <xf numFmtId="0" fontId="15" fillId="0" borderId="2" xfId="1" applyFont="1" applyFill="1" applyBorder="1" applyAlignment="1">
      <alignment horizontal="left" vertical="top" wrapText="1"/>
    </xf>
    <xf numFmtId="0" fontId="1" fillId="0" borderId="8" xfId="1" applyFill="1" applyBorder="1" applyAlignment="1">
      <alignment vertical="top" wrapText="1"/>
    </xf>
    <xf numFmtId="49" fontId="1" fillId="0" borderId="8" xfId="1" applyNumberFormat="1" applyFill="1" applyBorder="1" applyAlignment="1">
      <alignment horizontal="left" vertical="top" wrapText="1"/>
    </xf>
    <xf numFmtId="49" fontId="15" fillId="0" borderId="2" xfId="1" applyNumberFormat="1" applyFont="1" applyFill="1" applyBorder="1" applyAlignment="1">
      <alignment horizontal="left" vertical="top" wrapText="1"/>
    </xf>
    <xf numFmtId="49" fontId="1" fillId="0" borderId="8" xfId="1" applyNumberFormat="1" applyFill="1" applyBorder="1" applyAlignment="1">
      <alignment horizontal="left" vertical="top" wrapText="1"/>
    </xf>
    <xf numFmtId="0" fontId="15" fillId="0" borderId="2" xfId="1" applyFont="1" applyFill="1" applyBorder="1" applyAlignment="1">
      <alignment horizontal="left" vertical="top" wrapText="1"/>
    </xf>
    <xf numFmtId="0" fontId="1" fillId="0" borderId="8" xfId="1" applyFill="1" applyBorder="1" applyAlignment="1">
      <alignment vertical="top" wrapText="1"/>
    </xf>
    <xf numFmtId="0" fontId="17" fillId="0" borderId="6" xfId="1" applyFont="1" applyBorder="1" applyAlignment="1">
      <alignment horizontal="center" vertical="top" wrapText="1"/>
    </xf>
    <xf numFmtId="2" fontId="17" fillId="0" borderId="6" xfId="1" applyNumberFormat="1" applyFont="1" applyBorder="1" applyAlignment="1">
      <alignment horizontal="right" vertical="top" wrapText="1"/>
    </xf>
    <xf numFmtId="0" fontId="17" fillId="0" borderId="6" xfId="1" applyFont="1" applyBorder="1" applyAlignment="1">
      <alignment horizontal="center" vertical="top" wrapText="1"/>
    </xf>
    <xf numFmtId="2" fontId="17" fillId="0" borderId="6" xfId="1" applyNumberFormat="1" applyFont="1" applyBorder="1" applyAlignment="1">
      <alignment horizontal="right" vertical="top" wrapText="1"/>
    </xf>
    <xf numFmtId="0" fontId="1" fillId="0" borderId="0" xfId="1" applyAlignment="1"/>
    <xf numFmtId="0" fontId="17" fillId="0" borderId="6" xfId="1" applyFont="1" applyBorder="1" applyAlignment="1">
      <alignment horizontal="center" vertical="top" wrapText="1"/>
    </xf>
    <xf numFmtId="0" fontId="18" fillId="0" borderId="6" xfId="1" applyFont="1" applyBorder="1" applyAlignment="1">
      <alignment horizontal="center" vertical="top" wrapText="1"/>
    </xf>
    <xf numFmtId="2" fontId="18" fillId="0" borderId="6" xfId="1" applyNumberFormat="1" applyFont="1" applyBorder="1" applyAlignment="1">
      <alignment horizontal="right" vertical="top" wrapText="1"/>
    </xf>
    <xf numFmtId="2" fontId="17" fillId="0" borderId="6" xfId="1" applyNumberFormat="1" applyFont="1" applyBorder="1" applyAlignment="1">
      <alignment horizontal="right" vertical="top" wrapText="1"/>
    </xf>
    <xf numFmtId="4" fontId="1" fillId="0" borderId="0" xfId="1" applyNumberFormat="1"/>
    <xf numFmtId="2" fontId="1" fillId="0" borderId="0" xfId="1" applyNumberFormat="1" applyFont="1"/>
    <xf numFmtId="49" fontId="21" fillId="2" borderId="6" xfId="0" applyNumberFormat="1" applyFont="1" applyFill="1" applyBorder="1" applyAlignment="1">
      <alignment horizontal="center" vertical="center" wrapText="1"/>
    </xf>
    <xf numFmtId="0" fontId="21" fillId="2" borderId="6" xfId="0" applyFont="1" applyFill="1" applyBorder="1" applyAlignment="1">
      <alignment horizontal="left" vertical="center" wrapText="1"/>
    </xf>
    <xf numFmtId="4" fontId="22" fillId="2" borderId="6" xfId="0" applyNumberFormat="1" applyFont="1" applyFill="1" applyBorder="1" applyAlignment="1">
      <alignment horizontal="center" vertical="center"/>
    </xf>
    <xf numFmtId="0" fontId="23" fillId="3" borderId="6" xfId="0" applyFont="1" applyFill="1" applyBorder="1"/>
    <xf numFmtId="0" fontId="23" fillId="0" borderId="0" xfId="0" applyFont="1"/>
    <xf numFmtId="0" fontId="23" fillId="0" borderId="6" xfId="0" applyFont="1" applyFill="1" applyBorder="1"/>
    <xf numFmtId="49" fontId="24" fillId="2" borderId="6" xfId="0" applyNumberFormat="1" applyFont="1" applyFill="1" applyBorder="1" applyAlignment="1">
      <alignment horizontal="center" vertical="center" wrapText="1"/>
    </xf>
    <xf numFmtId="0" fontId="24" fillId="2" borderId="6" xfId="0" applyFont="1" applyFill="1" applyBorder="1" applyAlignment="1">
      <alignment horizontal="left" vertical="center" wrapText="1"/>
    </xf>
    <xf numFmtId="4" fontId="19" fillId="2" borderId="6" xfId="0" applyNumberFormat="1" applyFont="1" applyFill="1" applyBorder="1" applyAlignment="1">
      <alignment horizontal="center" vertical="center"/>
    </xf>
    <xf numFmtId="49" fontId="19" fillId="0" borderId="6" xfId="0" applyNumberFormat="1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left" vertical="center" wrapText="1"/>
    </xf>
    <xf numFmtId="166" fontId="19" fillId="0" borderId="6" xfId="0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vertical="top"/>
    </xf>
    <xf numFmtId="0" fontId="15" fillId="0" borderId="8" xfId="1" applyFont="1" applyFill="1" applyBorder="1" applyAlignment="1">
      <alignment vertical="top"/>
    </xf>
    <xf numFmtId="0" fontId="15" fillId="0" borderId="2" xfId="1" quotePrefix="1" applyFont="1" applyFill="1" applyBorder="1" applyAlignment="1">
      <alignment horizontal="left" vertical="top" wrapText="1"/>
    </xf>
    <xf numFmtId="0" fontId="15" fillId="0" borderId="8" xfId="1" quotePrefix="1" applyFont="1" applyFill="1" applyBorder="1" applyAlignment="1">
      <alignment horizontal="left" vertical="top" wrapText="1"/>
    </xf>
    <xf numFmtId="0" fontId="15" fillId="0" borderId="2" xfId="1" applyFont="1" applyFill="1" applyBorder="1" applyAlignment="1">
      <alignment horizontal="left" vertical="top" wrapText="1"/>
    </xf>
    <xf numFmtId="0" fontId="1" fillId="0" borderId="8" xfId="1" applyFill="1" applyBorder="1" applyAlignment="1">
      <alignment vertical="top" wrapText="1"/>
    </xf>
    <xf numFmtId="0" fontId="1" fillId="0" borderId="8" xfId="1" applyFill="1" applyBorder="1" applyAlignment="1">
      <alignment vertical="top"/>
    </xf>
    <xf numFmtId="0" fontId="15" fillId="0" borderId="8" xfId="1" applyFont="1" applyFill="1" applyBorder="1" applyAlignment="1">
      <alignment horizontal="left" vertical="top" wrapText="1"/>
    </xf>
    <xf numFmtId="49" fontId="15" fillId="0" borderId="2" xfId="1" applyNumberFormat="1" applyFont="1" applyFill="1" applyBorder="1" applyAlignment="1">
      <alignment horizontal="left" vertical="top" wrapText="1"/>
    </xf>
    <xf numFmtId="49" fontId="15" fillId="0" borderId="8" xfId="1" applyNumberFormat="1" applyFont="1" applyFill="1" applyBorder="1" applyAlignment="1">
      <alignment horizontal="left" vertical="top" wrapText="1"/>
    </xf>
    <xf numFmtId="0" fontId="15" fillId="0" borderId="2" xfId="1" quotePrefix="1" applyFont="1" applyFill="1" applyBorder="1" applyAlignment="1">
      <alignment horizontal="center" vertical="top" wrapText="1"/>
    </xf>
    <xf numFmtId="0" fontId="15" fillId="0" borderId="8" xfId="1" quotePrefix="1" applyFont="1" applyFill="1" applyBorder="1" applyAlignment="1">
      <alignment horizontal="center" vertical="top" wrapText="1"/>
    </xf>
    <xf numFmtId="49" fontId="1" fillId="0" borderId="8" xfId="1" applyNumberFormat="1" applyFill="1" applyBorder="1" applyAlignment="1">
      <alignment horizontal="left" vertical="top" wrapText="1"/>
    </xf>
    <xf numFmtId="0" fontId="2" fillId="0" borderId="0" xfId="1" applyFont="1" applyAlignment="1">
      <alignment horizontal="center" vertical="top" wrapText="1"/>
    </xf>
    <xf numFmtId="0" fontId="7" fillId="0" borderId="0" xfId="1" applyFont="1" applyAlignment="1">
      <alignment horizontal="center" vertical="center" wrapText="1"/>
    </xf>
    <xf numFmtId="0" fontId="8" fillId="0" borderId="0" xfId="1" applyFont="1" applyAlignment="1">
      <alignment wrapText="1"/>
    </xf>
    <xf numFmtId="0" fontId="2" fillId="0" borderId="0" xfId="1" applyFont="1" applyAlignment="1">
      <alignment horizontal="left" vertical="top" wrapText="1"/>
    </xf>
    <xf numFmtId="2" fontId="11" fillId="0" borderId="0" xfId="1" applyNumberFormat="1" applyFont="1" applyAlignment="1"/>
    <xf numFmtId="0" fontId="11" fillId="0" borderId="0" xfId="1" applyFont="1" applyAlignment="1"/>
    <xf numFmtId="0" fontId="14" fillId="0" borderId="3" xfId="1" applyFont="1" applyBorder="1" applyAlignment="1"/>
    <xf numFmtId="0" fontId="1" fillId="0" borderId="5" xfId="1" applyBorder="1" applyAlignment="1"/>
    <xf numFmtId="0" fontId="14" fillId="0" borderId="3" xfId="1" applyFont="1" applyBorder="1" applyAlignment="1">
      <alignment horizontal="left" vertical="top" wrapText="1"/>
    </xf>
    <xf numFmtId="0" fontId="14" fillId="0" borderId="5" xfId="1" applyFont="1" applyBorder="1" applyAlignment="1">
      <alignment horizontal="left" vertical="top" wrapText="1"/>
    </xf>
    <xf numFmtId="0" fontId="13" fillId="0" borderId="0" xfId="1" quotePrefix="1" applyFont="1" applyAlignment="1">
      <alignment horizontal="left"/>
    </xf>
    <xf numFmtId="0" fontId="1" fillId="0" borderId="0" xfId="1" applyAlignment="1"/>
    <xf numFmtId="0" fontId="13" fillId="0" borderId="0" xfId="1" applyFont="1" applyAlignment="1"/>
    <xf numFmtId="2" fontId="13" fillId="0" borderId="0" xfId="1" applyNumberFormat="1" applyFont="1" applyAlignment="1"/>
    <xf numFmtId="0" fontId="15" fillId="0" borderId="9" xfId="1" applyFont="1" applyBorder="1" applyAlignment="1">
      <alignment vertical="top"/>
    </xf>
    <xf numFmtId="0" fontId="1" fillId="0" borderId="10" xfId="1" applyBorder="1" applyAlignment="1">
      <alignment vertical="top"/>
    </xf>
    <xf numFmtId="0" fontId="1" fillId="0" borderId="11" xfId="1" applyBorder="1" applyAlignment="1">
      <alignment vertical="top"/>
    </xf>
    <xf numFmtId="0" fontId="1" fillId="0" borderId="12" xfId="1" applyBorder="1" applyAlignment="1">
      <alignment vertical="top"/>
    </xf>
    <xf numFmtId="0" fontId="1" fillId="0" borderId="1" xfId="1" applyBorder="1" applyAlignment="1">
      <alignment vertical="top"/>
    </xf>
    <xf numFmtId="0" fontId="1" fillId="0" borderId="13" xfId="1" applyBorder="1" applyAlignment="1">
      <alignment vertical="top"/>
    </xf>
    <xf numFmtId="0" fontId="1" fillId="0" borderId="9" xfId="1" applyFont="1" applyBorder="1" applyAlignment="1">
      <alignment horizontal="left" vertical="top" wrapText="1"/>
    </xf>
    <xf numFmtId="0" fontId="1" fillId="0" borderId="10" xfId="1" applyFont="1" applyBorder="1" applyAlignment="1">
      <alignment horizontal="left" vertical="top" wrapText="1"/>
    </xf>
    <xf numFmtId="0" fontId="1" fillId="0" borderId="14" xfId="1" applyFont="1" applyBorder="1" applyAlignment="1">
      <alignment horizontal="left" vertical="top" wrapText="1"/>
    </xf>
    <xf numFmtId="0" fontId="1" fillId="0" borderId="0" xfId="1" applyFont="1" applyBorder="1" applyAlignment="1">
      <alignment horizontal="left" vertical="top" wrapText="1"/>
    </xf>
    <xf numFmtId="0" fontId="1" fillId="0" borderId="12" xfId="1" applyFont="1" applyBorder="1" applyAlignment="1">
      <alignment horizontal="left" vertical="top" wrapText="1"/>
    </xf>
    <xf numFmtId="0" fontId="1" fillId="0" borderId="1" xfId="1" applyFont="1" applyBorder="1" applyAlignment="1">
      <alignment horizontal="left" vertical="top" wrapText="1"/>
    </xf>
    <xf numFmtId="0" fontId="14" fillId="0" borderId="0" xfId="1" quotePrefix="1" applyFont="1" applyAlignment="1">
      <alignment horizontal="left"/>
    </xf>
    <xf numFmtId="0" fontId="16" fillId="0" borderId="0" xfId="1" applyFont="1" applyAlignment="1"/>
    <xf numFmtId="0" fontId="1" fillId="0" borderId="9" xfId="1" applyBorder="1" applyAlignment="1">
      <alignment horizontal="left" vertical="top" wrapText="1"/>
    </xf>
    <xf numFmtId="0" fontId="1" fillId="0" borderId="10" xfId="1" applyBorder="1" applyAlignment="1">
      <alignment horizontal="left" vertical="top" wrapText="1"/>
    </xf>
    <xf numFmtId="0" fontId="1" fillId="0" borderId="11" xfId="1" applyBorder="1" applyAlignment="1">
      <alignment horizontal="left" vertical="top" wrapText="1"/>
    </xf>
    <xf numFmtId="0" fontId="1" fillId="0" borderId="14" xfId="1" applyBorder="1" applyAlignment="1">
      <alignment horizontal="left" vertical="top" wrapText="1"/>
    </xf>
    <xf numFmtId="0" fontId="1" fillId="0" borderId="0" xfId="1" applyBorder="1" applyAlignment="1">
      <alignment horizontal="left" vertical="top" wrapText="1"/>
    </xf>
    <xf numFmtId="0" fontId="1" fillId="0" borderId="15" xfId="1" applyBorder="1" applyAlignment="1">
      <alignment horizontal="left" vertical="top" wrapText="1"/>
    </xf>
    <xf numFmtId="0" fontId="13" fillId="0" borderId="0" xfId="1" applyFont="1" applyAlignment="1">
      <alignment horizontal="left"/>
    </xf>
    <xf numFmtId="0" fontId="1" fillId="0" borderId="10" xfId="1" applyBorder="1" applyAlignment="1">
      <alignment horizontal="right"/>
    </xf>
    <xf numFmtId="0" fontId="17" fillId="0" borderId="6" xfId="1" applyFont="1" applyBorder="1" applyAlignment="1">
      <alignment horizontal="center" vertical="top" wrapText="1"/>
    </xf>
    <xf numFmtId="0" fontId="1" fillId="0" borderId="3" xfId="1" applyBorder="1" applyAlignment="1">
      <alignment horizontal="left"/>
    </xf>
    <xf numFmtId="0" fontId="1" fillId="0" borderId="4" xfId="1" applyBorder="1" applyAlignment="1">
      <alignment horizontal="left"/>
    </xf>
    <xf numFmtId="0" fontId="1" fillId="0" borderId="5" xfId="1" applyBorder="1" applyAlignment="1">
      <alignment horizontal="left"/>
    </xf>
    <xf numFmtId="0" fontId="1" fillId="0" borderId="6" xfId="1" applyBorder="1" applyAlignment="1">
      <alignment horizontal="center"/>
    </xf>
    <xf numFmtId="0" fontId="18" fillId="0" borderId="6" xfId="1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0" fontId="18" fillId="0" borderId="6" xfId="1" applyFont="1" applyBorder="1" applyAlignment="1">
      <alignment horizontal="left" vertical="top" wrapText="1"/>
    </xf>
    <xf numFmtId="2" fontId="18" fillId="0" borderId="6" xfId="1" applyNumberFormat="1" applyFont="1" applyBorder="1" applyAlignment="1">
      <alignment horizontal="right" vertical="top" wrapText="1"/>
    </xf>
    <xf numFmtId="2" fontId="16" fillId="0" borderId="6" xfId="1" applyNumberFormat="1" applyFont="1" applyBorder="1" applyAlignment="1">
      <alignment horizontal="right" vertical="top" wrapText="1"/>
    </xf>
    <xf numFmtId="0" fontId="17" fillId="0" borderId="6" xfId="1" applyFont="1" applyBorder="1" applyAlignment="1">
      <alignment horizontal="left" vertical="top" wrapText="1"/>
    </xf>
    <xf numFmtId="2" fontId="17" fillId="0" borderId="6" xfId="1" applyNumberFormat="1" applyFont="1" applyBorder="1" applyAlignment="1">
      <alignment horizontal="right" vertical="top" wrapText="1"/>
    </xf>
    <xf numFmtId="0" fontId="16" fillId="0" borderId="6" xfId="1" applyFont="1" applyBorder="1" applyAlignment="1">
      <alignment horizontal="left" vertical="top" wrapText="1"/>
    </xf>
    <xf numFmtId="0" fontId="17" fillId="0" borderId="3" xfId="1" applyFont="1" applyBorder="1" applyAlignment="1">
      <alignment horizontal="left" vertical="top" wrapText="1"/>
    </xf>
    <xf numFmtId="0" fontId="17" fillId="0" borderId="5" xfId="1" applyFont="1" applyBorder="1" applyAlignment="1">
      <alignment horizontal="left" vertical="top" wrapText="1"/>
    </xf>
    <xf numFmtId="0" fontId="11" fillId="0" borderId="6" xfId="1" applyFont="1" applyBorder="1" applyAlignment="1">
      <alignment horizontal="center" vertical="top" wrapText="1"/>
    </xf>
    <xf numFmtId="2" fontId="1" fillId="0" borderId="6" xfId="1" applyNumberFormat="1" applyBorder="1" applyAlignment="1">
      <alignment horizontal="right" vertical="top" wrapText="1"/>
    </xf>
    <xf numFmtId="4" fontId="19" fillId="0" borderId="3" xfId="1" applyNumberFormat="1" applyFont="1" applyBorder="1" applyAlignment="1">
      <alignment horizontal="right" vertical="top" wrapText="1"/>
    </xf>
    <xf numFmtId="4" fontId="19" fillId="0" borderId="5" xfId="1" applyNumberFormat="1" applyFont="1" applyBorder="1" applyAlignment="1">
      <alignment horizontal="right" vertical="top" wrapText="1"/>
    </xf>
    <xf numFmtId="0" fontId="11" fillId="0" borderId="3" xfId="1" applyFont="1" applyBorder="1" applyAlignment="1">
      <alignment horizontal="left" vertical="top" wrapText="1"/>
    </xf>
    <xf numFmtId="0" fontId="11" fillId="0" borderId="4" xfId="1" applyFont="1" applyBorder="1" applyAlignment="1">
      <alignment horizontal="left" vertical="top" wrapText="1"/>
    </xf>
    <xf numFmtId="0" fontId="11" fillId="0" borderId="5" xfId="1" applyFont="1" applyBorder="1" applyAlignment="1">
      <alignment horizontal="left" vertical="top" wrapText="1"/>
    </xf>
    <xf numFmtId="0" fontId="1" fillId="0" borderId="6" xfId="1" applyBorder="1" applyAlignment="1">
      <alignment horizontal="left" vertical="top" wrapText="1"/>
    </xf>
    <xf numFmtId="0" fontId="1" fillId="0" borderId="0" xfId="1" applyAlignment="1">
      <alignment wrapText="1"/>
    </xf>
    <xf numFmtId="0" fontId="1" fillId="0" borderId="0" xfId="1" applyFill="1" applyBorder="1" applyAlignment="1"/>
    <xf numFmtId="0" fontId="17" fillId="0" borderId="1" xfId="1" applyFont="1" applyBorder="1" applyAlignment="1">
      <alignment horizontal="center" vertical="top" wrapText="1"/>
    </xf>
    <xf numFmtId="0" fontId="17" fillId="0" borderId="10" xfId="1" applyFont="1" applyBorder="1" applyAlignment="1">
      <alignment horizontal="left" vertical="top" wrapText="1"/>
    </xf>
    <xf numFmtId="0" fontId="17" fillId="0" borderId="0" xfId="1" applyFont="1" applyAlignment="1">
      <alignment horizontal="left" vertical="top" wrapText="1"/>
    </xf>
    <xf numFmtId="4" fontId="17" fillId="0" borderId="1" xfId="1" applyNumberFormat="1" applyFont="1" applyBorder="1" applyAlignment="1">
      <alignment horizontal="right" vertical="top" wrapText="1"/>
    </xf>
    <xf numFmtId="3" fontId="17" fillId="0" borderId="4" xfId="1" applyNumberFormat="1" applyFont="1" applyBorder="1" applyAlignment="1">
      <alignment horizontal="right" vertical="top" wrapText="1"/>
    </xf>
    <xf numFmtId="49" fontId="6" fillId="0" borderId="10" xfId="1" applyNumberFormat="1" applyFont="1" applyBorder="1" applyAlignment="1">
      <alignment horizontal="center" vertical="top" wrapText="1"/>
    </xf>
    <xf numFmtId="49" fontId="17" fillId="0" borderId="10" xfId="1" applyNumberFormat="1" applyFont="1" applyBorder="1" applyAlignment="1">
      <alignment horizontal="center" vertical="top" wrapText="1"/>
    </xf>
    <xf numFmtId="0" fontId="17" fillId="0" borderId="0" xfId="1" applyFont="1" applyAlignment="1">
      <alignment horizontal="center" vertical="top" wrapText="1"/>
    </xf>
    <xf numFmtId="0" fontId="17" fillId="0" borderId="6" xfId="1" applyFont="1" applyBorder="1" applyAlignment="1">
      <alignment horizontal="right" vertical="top" wrapText="1"/>
    </xf>
    <xf numFmtId="0" fontId="17" fillId="0" borderId="6" xfId="1" applyFont="1" applyBorder="1" applyAlignment="1">
      <alignment horizontal="left" vertical="justify" wrapText="1"/>
    </xf>
    <xf numFmtId="0" fontId="1" fillId="0" borderId="6" xfId="1" applyBorder="1"/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</xdr:colOff>
      <xdr:row>0</xdr:row>
      <xdr:rowOff>28575</xdr:rowOff>
    </xdr:from>
    <xdr:to>
      <xdr:col>3</xdr:col>
      <xdr:colOff>400050</xdr:colOff>
      <xdr:row>1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228725" y="0"/>
          <a:ext cx="2390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СОГЛАСОВАНО</a:t>
          </a:r>
        </a:p>
        <a:p>
          <a:pPr algn="l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_________________________</a:t>
          </a:r>
        </a:p>
        <a:p>
          <a:pPr algn="l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_________________________ </a:t>
          </a:r>
        </a:p>
        <a:p>
          <a:pPr algn="l" rtl="1">
            <a:defRPr sz="1000"/>
          </a:pPr>
          <a:endParaRPr lang="ru-RU" sz="1000" b="0" i="0" strike="noStrike">
            <a:solidFill>
              <a:srgbClr val="000000"/>
            </a:solidFill>
            <a:latin typeface="Arial Cyr"/>
          </a:endParaRPr>
        </a:p>
        <a:p>
          <a:pPr algn="l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___________   ____________</a:t>
          </a:r>
        </a:p>
        <a:p>
          <a:pPr algn="l" rtl="1">
            <a:defRPr sz="1000"/>
          </a:pPr>
          <a:endParaRPr lang="ru-RU" sz="1000" b="0" i="0" strike="noStrike">
            <a:solidFill>
              <a:srgbClr val="000000"/>
            </a:solidFill>
            <a:latin typeface="Arial Cyr"/>
          </a:endParaRPr>
        </a:p>
        <a:p>
          <a:pPr algn="l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"____"_____________ 200__г.</a:t>
          </a:r>
        </a:p>
      </xdr:txBody>
    </xdr:sp>
    <xdr:clientData/>
  </xdr:twoCellAnchor>
  <xdr:twoCellAnchor>
    <xdr:from>
      <xdr:col>7</xdr:col>
      <xdr:colOff>790575</xdr:colOff>
      <xdr:row>0</xdr:row>
      <xdr:rowOff>28575</xdr:rowOff>
    </xdr:from>
    <xdr:to>
      <xdr:col>10</xdr:col>
      <xdr:colOff>533400</xdr:colOff>
      <xdr:row>1</xdr:row>
      <xdr:rowOff>19050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6743700" y="0"/>
          <a:ext cx="190500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УТВЕРЖДАЮ</a:t>
          </a:r>
        </a:p>
        <a:p>
          <a:pPr algn="l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Глава муниципального образования "город Тотьма" </a:t>
          </a:r>
        </a:p>
        <a:p>
          <a:pPr algn="l" rtl="1">
            <a:defRPr sz="1000"/>
          </a:pPr>
          <a:endParaRPr lang="ru-RU" sz="1000" b="0" i="0" strike="noStrike">
            <a:solidFill>
              <a:srgbClr val="000000"/>
            </a:solidFill>
            <a:latin typeface="Arial Cyr"/>
          </a:endParaRPr>
        </a:p>
        <a:p>
          <a:pPr algn="l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____________ Н.Н. Лысанов</a:t>
          </a:r>
        </a:p>
        <a:p>
          <a:pPr algn="l" rtl="1">
            <a:defRPr sz="1000"/>
          </a:pPr>
          <a:endParaRPr lang="ru-RU" sz="1000" b="0" i="0" strike="noStrike">
            <a:solidFill>
              <a:srgbClr val="000000"/>
            </a:solidFill>
            <a:latin typeface="Arial Cyr"/>
          </a:endParaRPr>
        </a:p>
        <a:p>
          <a:pPr algn="l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"____"_____________ 200__г.</a:t>
          </a:r>
        </a:p>
        <a:p>
          <a:pPr algn="l" rtl="1">
            <a:defRPr sz="1000"/>
          </a:pPr>
          <a:endParaRPr lang="ru-RU" sz="10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8;&#1077;&#1082;&#1090;&#1099;/&#1042;&#1051;-10%20&#1082;&#1042;%20&#1056;&#1072;&#1089;&#1089;&#1074;&#1077;&#1090;(&#1056;&#1077;&#1082;&#1083;&#1086;&#1091;&#1079;&#1077;&#1088;)/&#1055;&#1057;&#1044;/&#1057;&#1057;&#1056;%20&#1056;&#1072;&#1089;&#1089;&#1074;&#1077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Л"/>
      <sheetName val="ССР тек  (16)"/>
      <sheetName val="ССР база  (17)"/>
    </sheetNames>
    <sheetDataSet>
      <sheetData sheetId="0"/>
      <sheetData sheetId="1">
        <row r="32">
          <cell r="N32">
            <v>1416697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V138"/>
  <sheetViews>
    <sheetView topLeftCell="A83" workbookViewId="0">
      <selection activeCell="F80" sqref="F80"/>
    </sheetView>
  </sheetViews>
  <sheetFormatPr defaultRowHeight="12.75" x14ac:dyDescent="0.2"/>
  <cols>
    <col min="1" max="1" width="4.85546875" style="1" customWidth="1"/>
    <col min="2" max="2" width="13.140625" style="1" customWidth="1"/>
    <col min="3" max="3" width="30.28515625" style="1" customWidth="1"/>
    <col min="4" max="4" width="11.7109375" style="6" customWidth="1"/>
    <col min="5" max="12" width="10.28515625" style="1" customWidth="1"/>
    <col min="13" max="25" width="13.140625" style="1" customWidth="1"/>
    <col min="26" max="256" width="9.140625" style="1"/>
    <col min="257" max="257" width="4.85546875" style="1" customWidth="1"/>
    <col min="258" max="258" width="13.140625" style="1" customWidth="1"/>
    <col min="259" max="259" width="30.28515625" style="1" customWidth="1"/>
    <col min="260" max="260" width="11.7109375" style="1" customWidth="1"/>
    <col min="261" max="268" width="10.28515625" style="1" customWidth="1"/>
    <col min="269" max="281" width="13.140625" style="1" customWidth="1"/>
    <col min="282" max="512" width="9.140625" style="1"/>
    <col min="513" max="513" width="4.85546875" style="1" customWidth="1"/>
    <col min="514" max="514" width="13.140625" style="1" customWidth="1"/>
    <col min="515" max="515" width="30.28515625" style="1" customWidth="1"/>
    <col min="516" max="516" width="11.7109375" style="1" customWidth="1"/>
    <col min="517" max="524" width="10.28515625" style="1" customWidth="1"/>
    <col min="525" max="537" width="13.140625" style="1" customWidth="1"/>
    <col min="538" max="768" width="9.140625" style="1"/>
    <col min="769" max="769" width="4.85546875" style="1" customWidth="1"/>
    <col min="770" max="770" width="13.140625" style="1" customWidth="1"/>
    <col min="771" max="771" width="30.28515625" style="1" customWidth="1"/>
    <col min="772" max="772" width="11.7109375" style="1" customWidth="1"/>
    <col min="773" max="780" width="10.28515625" style="1" customWidth="1"/>
    <col min="781" max="793" width="13.140625" style="1" customWidth="1"/>
    <col min="794" max="1024" width="9.140625" style="1"/>
    <col min="1025" max="1025" width="4.85546875" style="1" customWidth="1"/>
    <col min="1026" max="1026" width="13.140625" style="1" customWidth="1"/>
    <col min="1027" max="1027" width="30.28515625" style="1" customWidth="1"/>
    <col min="1028" max="1028" width="11.7109375" style="1" customWidth="1"/>
    <col min="1029" max="1036" width="10.28515625" style="1" customWidth="1"/>
    <col min="1037" max="1049" width="13.140625" style="1" customWidth="1"/>
    <col min="1050" max="1280" width="9.140625" style="1"/>
    <col min="1281" max="1281" width="4.85546875" style="1" customWidth="1"/>
    <col min="1282" max="1282" width="13.140625" style="1" customWidth="1"/>
    <col min="1283" max="1283" width="30.28515625" style="1" customWidth="1"/>
    <col min="1284" max="1284" width="11.7109375" style="1" customWidth="1"/>
    <col min="1285" max="1292" width="10.28515625" style="1" customWidth="1"/>
    <col min="1293" max="1305" width="13.140625" style="1" customWidth="1"/>
    <col min="1306" max="1536" width="9.140625" style="1"/>
    <col min="1537" max="1537" width="4.85546875" style="1" customWidth="1"/>
    <col min="1538" max="1538" width="13.140625" style="1" customWidth="1"/>
    <col min="1539" max="1539" width="30.28515625" style="1" customWidth="1"/>
    <col min="1540" max="1540" width="11.7109375" style="1" customWidth="1"/>
    <col min="1541" max="1548" width="10.28515625" style="1" customWidth="1"/>
    <col min="1549" max="1561" width="13.140625" style="1" customWidth="1"/>
    <col min="1562" max="1792" width="9.140625" style="1"/>
    <col min="1793" max="1793" width="4.85546875" style="1" customWidth="1"/>
    <col min="1794" max="1794" width="13.140625" style="1" customWidth="1"/>
    <col min="1795" max="1795" width="30.28515625" style="1" customWidth="1"/>
    <col min="1796" max="1796" width="11.7109375" style="1" customWidth="1"/>
    <col min="1797" max="1804" width="10.28515625" style="1" customWidth="1"/>
    <col min="1805" max="1817" width="13.140625" style="1" customWidth="1"/>
    <col min="1818" max="2048" width="9.140625" style="1"/>
    <col min="2049" max="2049" width="4.85546875" style="1" customWidth="1"/>
    <col min="2050" max="2050" width="13.140625" style="1" customWidth="1"/>
    <col min="2051" max="2051" width="30.28515625" style="1" customWidth="1"/>
    <col min="2052" max="2052" width="11.7109375" style="1" customWidth="1"/>
    <col min="2053" max="2060" width="10.28515625" style="1" customWidth="1"/>
    <col min="2061" max="2073" width="13.140625" style="1" customWidth="1"/>
    <col min="2074" max="2304" width="9.140625" style="1"/>
    <col min="2305" max="2305" width="4.85546875" style="1" customWidth="1"/>
    <col min="2306" max="2306" width="13.140625" style="1" customWidth="1"/>
    <col min="2307" max="2307" width="30.28515625" style="1" customWidth="1"/>
    <col min="2308" max="2308" width="11.7109375" style="1" customWidth="1"/>
    <col min="2309" max="2316" width="10.28515625" style="1" customWidth="1"/>
    <col min="2317" max="2329" width="13.140625" style="1" customWidth="1"/>
    <col min="2330" max="2560" width="9.140625" style="1"/>
    <col min="2561" max="2561" width="4.85546875" style="1" customWidth="1"/>
    <col min="2562" max="2562" width="13.140625" style="1" customWidth="1"/>
    <col min="2563" max="2563" width="30.28515625" style="1" customWidth="1"/>
    <col min="2564" max="2564" width="11.7109375" style="1" customWidth="1"/>
    <col min="2565" max="2572" width="10.28515625" style="1" customWidth="1"/>
    <col min="2573" max="2585" width="13.140625" style="1" customWidth="1"/>
    <col min="2586" max="2816" width="9.140625" style="1"/>
    <col min="2817" max="2817" width="4.85546875" style="1" customWidth="1"/>
    <col min="2818" max="2818" width="13.140625" style="1" customWidth="1"/>
    <col min="2819" max="2819" width="30.28515625" style="1" customWidth="1"/>
    <col min="2820" max="2820" width="11.7109375" style="1" customWidth="1"/>
    <col min="2821" max="2828" width="10.28515625" style="1" customWidth="1"/>
    <col min="2829" max="2841" width="13.140625" style="1" customWidth="1"/>
    <col min="2842" max="3072" width="9.140625" style="1"/>
    <col min="3073" max="3073" width="4.85546875" style="1" customWidth="1"/>
    <col min="3074" max="3074" width="13.140625" style="1" customWidth="1"/>
    <col min="3075" max="3075" width="30.28515625" style="1" customWidth="1"/>
    <col min="3076" max="3076" width="11.7109375" style="1" customWidth="1"/>
    <col min="3077" max="3084" width="10.28515625" style="1" customWidth="1"/>
    <col min="3085" max="3097" width="13.140625" style="1" customWidth="1"/>
    <col min="3098" max="3328" width="9.140625" style="1"/>
    <col min="3329" max="3329" width="4.85546875" style="1" customWidth="1"/>
    <col min="3330" max="3330" width="13.140625" style="1" customWidth="1"/>
    <col min="3331" max="3331" width="30.28515625" style="1" customWidth="1"/>
    <col min="3332" max="3332" width="11.7109375" style="1" customWidth="1"/>
    <col min="3333" max="3340" width="10.28515625" style="1" customWidth="1"/>
    <col min="3341" max="3353" width="13.140625" style="1" customWidth="1"/>
    <col min="3354" max="3584" width="9.140625" style="1"/>
    <col min="3585" max="3585" width="4.85546875" style="1" customWidth="1"/>
    <col min="3586" max="3586" width="13.140625" style="1" customWidth="1"/>
    <col min="3587" max="3587" width="30.28515625" style="1" customWidth="1"/>
    <col min="3588" max="3588" width="11.7109375" style="1" customWidth="1"/>
    <col min="3589" max="3596" width="10.28515625" style="1" customWidth="1"/>
    <col min="3597" max="3609" width="13.140625" style="1" customWidth="1"/>
    <col min="3610" max="3840" width="9.140625" style="1"/>
    <col min="3841" max="3841" width="4.85546875" style="1" customWidth="1"/>
    <col min="3842" max="3842" width="13.140625" style="1" customWidth="1"/>
    <col min="3843" max="3843" width="30.28515625" style="1" customWidth="1"/>
    <col min="3844" max="3844" width="11.7109375" style="1" customWidth="1"/>
    <col min="3845" max="3852" width="10.28515625" style="1" customWidth="1"/>
    <col min="3853" max="3865" width="13.140625" style="1" customWidth="1"/>
    <col min="3866" max="4096" width="9.140625" style="1"/>
    <col min="4097" max="4097" width="4.85546875" style="1" customWidth="1"/>
    <col min="4098" max="4098" width="13.140625" style="1" customWidth="1"/>
    <col min="4099" max="4099" width="30.28515625" style="1" customWidth="1"/>
    <col min="4100" max="4100" width="11.7109375" style="1" customWidth="1"/>
    <col min="4101" max="4108" width="10.28515625" style="1" customWidth="1"/>
    <col min="4109" max="4121" width="13.140625" style="1" customWidth="1"/>
    <col min="4122" max="4352" width="9.140625" style="1"/>
    <col min="4353" max="4353" width="4.85546875" style="1" customWidth="1"/>
    <col min="4354" max="4354" width="13.140625" style="1" customWidth="1"/>
    <col min="4355" max="4355" width="30.28515625" style="1" customWidth="1"/>
    <col min="4356" max="4356" width="11.7109375" style="1" customWidth="1"/>
    <col min="4357" max="4364" width="10.28515625" style="1" customWidth="1"/>
    <col min="4365" max="4377" width="13.140625" style="1" customWidth="1"/>
    <col min="4378" max="4608" width="9.140625" style="1"/>
    <col min="4609" max="4609" width="4.85546875" style="1" customWidth="1"/>
    <col min="4610" max="4610" width="13.140625" style="1" customWidth="1"/>
    <col min="4611" max="4611" width="30.28515625" style="1" customWidth="1"/>
    <col min="4612" max="4612" width="11.7109375" style="1" customWidth="1"/>
    <col min="4613" max="4620" width="10.28515625" style="1" customWidth="1"/>
    <col min="4621" max="4633" width="13.140625" style="1" customWidth="1"/>
    <col min="4634" max="4864" width="9.140625" style="1"/>
    <col min="4865" max="4865" width="4.85546875" style="1" customWidth="1"/>
    <col min="4866" max="4866" width="13.140625" style="1" customWidth="1"/>
    <col min="4867" max="4867" width="30.28515625" style="1" customWidth="1"/>
    <col min="4868" max="4868" width="11.7109375" style="1" customWidth="1"/>
    <col min="4869" max="4876" width="10.28515625" style="1" customWidth="1"/>
    <col min="4877" max="4889" width="13.140625" style="1" customWidth="1"/>
    <col min="4890" max="5120" width="9.140625" style="1"/>
    <col min="5121" max="5121" width="4.85546875" style="1" customWidth="1"/>
    <col min="5122" max="5122" width="13.140625" style="1" customWidth="1"/>
    <col min="5123" max="5123" width="30.28515625" style="1" customWidth="1"/>
    <col min="5124" max="5124" width="11.7109375" style="1" customWidth="1"/>
    <col min="5125" max="5132" width="10.28515625" style="1" customWidth="1"/>
    <col min="5133" max="5145" width="13.140625" style="1" customWidth="1"/>
    <col min="5146" max="5376" width="9.140625" style="1"/>
    <col min="5377" max="5377" width="4.85546875" style="1" customWidth="1"/>
    <col min="5378" max="5378" width="13.140625" style="1" customWidth="1"/>
    <col min="5379" max="5379" width="30.28515625" style="1" customWidth="1"/>
    <col min="5380" max="5380" width="11.7109375" style="1" customWidth="1"/>
    <col min="5381" max="5388" width="10.28515625" style="1" customWidth="1"/>
    <col min="5389" max="5401" width="13.140625" style="1" customWidth="1"/>
    <col min="5402" max="5632" width="9.140625" style="1"/>
    <col min="5633" max="5633" width="4.85546875" style="1" customWidth="1"/>
    <col min="5634" max="5634" width="13.140625" style="1" customWidth="1"/>
    <col min="5635" max="5635" width="30.28515625" style="1" customWidth="1"/>
    <col min="5636" max="5636" width="11.7109375" style="1" customWidth="1"/>
    <col min="5637" max="5644" width="10.28515625" style="1" customWidth="1"/>
    <col min="5645" max="5657" width="13.140625" style="1" customWidth="1"/>
    <col min="5658" max="5888" width="9.140625" style="1"/>
    <col min="5889" max="5889" width="4.85546875" style="1" customWidth="1"/>
    <col min="5890" max="5890" width="13.140625" style="1" customWidth="1"/>
    <col min="5891" max="5891" width="30.28515625" style="1" customWidth="1"/>
    <col min="5892" max="5892" width="11.7109375" style="1" customWidth="1"/>
    <col min="5893" max="5900" width="10.28515625" style="1" customWidth="1"/>
    <col min="5901" max="5913" width="13.140625" style="1" customWidth="1"/>
    <col min="5914" max="6144" width="9.140625" style="1"/>
    <col min="6145" max="6145" width="4.85546875" style="1" customWidth="1"/>
    <col min="6146" max="6146" width="13.140625" style="1" customWidth="1"/>
    <col min="6147" max="6147" width="30.28515625" style="1" customWidth="1"/>
    <col min="6148" max="6148" width="11.7109375" style="1" customWidth="1"/>
    <col min="6149" max="6156" width="10.28515625" style="1" customWidth="1"/>
    <col min="6157" max="6169" width="13.140625" style="1" customWidth="1"/>
    <col min="6170" max="6400" width="9.140625" style="1"/>
    <col min="6401" max="6401" width="4.85546875" style="1" customWidth="1"/>
    <col min="6402" max="6402" width="13.140625" style="1" customWidth="1"/>
    <col min="6403" max="6403" width="30.28515625" style="1" customWidth="1"/>
    <col min="6404" max="6404" width="11.7109375" style="1" customWidth="1"/>
    <col min="6405" max="6412" width="10.28515625" style="1" customWidth="1"/>
    <col min="6413" max="6425" width="13.140625" style="1" customWidth="1"/>
    <col min="6426" max="6656" width="9.140625" style="1"/>
    <col min="6657" max="6657" width="4.85546875" style="1" customWidth="1"/>
    <col min="6658" max="6658" width="13.140625" style="1" customWidth="1"/>
    <col min="6659" max="6659" width="30.28515625" style="1" customWidth="1"/>
    <col min="6660" max="6660" width="11.7109375" style="1" customWidth="1"/>
    <col min="6661" max="6668" width="10.28515625" style="1" customWidth="1"/>
    <col min="6669" max="6681" width="13.140625" style="1" customWidth="1"/>
    <col min="6682" max="6912" width="9.140625" style="1"/>
    <col min="6913" max="6913" width="4.85546875" style="1" customWidth="1"/>
    <col min="6914" max="6914" width="13.140625" style="1" customWidth="1"/>
    <col min="6915" max="6915" width="30.28515625" style="1" customWidth="1"/>
    <col min="6916" max="6916" width="11.7109375" style="1" customWidth="1"/>
    <col min="6917" max="6924" width="10.28515625" style="1" customWidth="1"/>
    <col min="6925" max="6937" width="13.140625" style="1" customWidth="1"/>
    <col min="6938" max="7168" width="9.140625" style="1"/>
    <col min="7169" max="7169" width="4.85546875" style="1" customWidth="1"/>
    <col min="7170" max="7170" width="13.140625" style="1" customWidth="1"/>
    <col min="7171" max="7171" width="30.28515625" style="1" customWidth="1"/>
    <col min="7172" max="7172" width="11.7109375" style="1" customWidth="1"/>
    <col min="7173" max="7180" width="10.28515625" style="1" customWidth="1"/>
    <col min="7181" max="7193" width="13.140625" style="1" customWidth="1"/>
    <col min="7194" max="7424" width="9.140625" style="1"/>
    <col min="7425" max="7425" width="4.85546875" style="1" customWidth="1"/>
    <col min="7426" max="7426" width="13.140625" style="1" customWidth="1"/>
    <col min="7427" max="7427" width="30.28515625" style="1" customWidth="1"/>
    <col min="7428" max="7428" width="11.7109375" style="1" customWidth="1"/>
    <col min="7429" max="7436" width="10.28515625" style="1" customWidth="1"/>
    <col min="7437" max="7449" width="13.140625" style="1" customWidth="1"/>
    <col min="7450" max="7680" width="9.140625" style="1"/>
    <col min="7681" max="7681" width="4.85546875" style="1" customWidth="1"/>
    <col min="7682" max="7682" width="13.140625" style="1" customWidth="1"/>
    <col min="7683" max="7683" width="30.28515625" style="1" customWidth="1"/>
    <col min="7684" max="7684" width="11.7109375" style="1" customWidth="1"/>
    <col min="7685" max="7692" width="10.28515625" style="1" customWidth="1"/>
    <col min="7693" max="7705" width="13.140625" style="1" customWidth="1"/>
    <col min="7706" max="7936" width="9.140625" style="1"/>
    <col min="7937" max="7937" width="4.85546875" style="1" customWidth="1"/>
    <col min="7938" max="7938" width="13.140625" style="1" customWidth="1"/>
    <col min="7939" max="7939" width="30.28515625" style="1" customWidth="1"/>
    <col min="7940" max="7940" width="11.7109375" style="1" customWidth="1"/>
    <col min="7941" max="7948" width="10.28515625" style="1" customWidth="1"/>
    <col min="7949" max="7961" width="13.140625" style="1" customWidth="1"/>
    <col min="7962" max="8192" width="9.140625" style="1"/>
    <col min="8193" max="8193" width="4.85546875" style="1" customWidth="1"/>
    <col min="8194" max="8194" width="13.140625" style="1" customWidth="1"/>
    <col min="8195" max="8195" width="30.28515625" style="1" customWidth="1"/>
    <col min="8196" max="8196" width="11.7109375" style="1" customWidth="1"/>
    <col min="8197" max="8204" width="10.28515625" style="1" customWidth="1"/>
    <col min="8205" max="8217" width="13.140625" style="1" customWidth="1"/>
    <col min="8218" max="8448" width="9.140625" style="1"/>
    <col min="8449" max="8449" width="4.85546875" style="1" customWidth="1"/>
    <col min="8450" max="8450" width="13.140625" style="1" customWidth="1"/>
    <col min="8451" max="8451" width="30.28515625" style="1" customWidth="1"/>
    <col min="8452" max="8452" width="11.7109375" style="1" customWidth="1"/>
    <col min="8453" max="8460" width="10.28515625" style="1" customWidth="1"/>
    <col min="8461" max="8473" width="13.140625" style="1" customWidth="1"/>
    <col min="8474" max="8704" width="9.140625" style="1"/>
    <col min="8705" max="8705" width="4.85546875" style="1" customWidth="1"/>
    <col min="8706" max="8706" width="13.140625" style="1" customWidth="1"/>
    <col min="8707" max="8707" width="30.28515625" style="1" customWidth="1"/>
    <col min="8708" max="8708" width="11.7109375" style="1" customWidth="1"/>
    <col min="8709" max="8716" width="10.28515625" style="1" customWidth="1"/>
    <col min="8717" max="8729" width="13.140625" style="1" customWidth="1"/>
    <col min="8730" max="8960" width="9.140625" style="1"/>
    <col min="8961" max="8961" width="4.85546875" style="1" customWidth="1"/>
    <col min="8962" max="8962" width="13.140625" style="1" customWidth="1"/>
    <col min="8963" max="8963" width="30.28515625" style="1" customWidth="1"/>
    <col min="8964" max="8964" width="11.7109375" style="1" customWidth="1"/>
    <col min="8965" max="8972" width="10.28515625" style="1" customWidth="1"/>
    <col min="8973" max="8985" width="13.140625" style="1" customWidth="1"/>
    <col min="8986" max="9216" width="9.140625" style="1"/>
    <col min="9217" max="9217" width="4.85546875" style="1" customWidth="1"/>
    <col min="9218" max="9218" width="13.140625" style="1" customWidth="1"/>
    <col min="9219" max="9219" width="30.28515625" style="1" customWidth="1"/>
    <col min="9220" max="9220" width="11.7109375" style="1" customWidth="1"/>
    <col min="9221" max="9228" width="10.28515625" style="1" customWidth="1"/>
    <col min="9229" max="9241" width="13.140625" style="1" customWidth="1"/>
    <col min="9242" max="9472" width="9.140625" style="1"/>
    <col min="9473" max="9473" width="4.85546875" style="1" customWidth="1"/>
    <col min="9474" max="9474" width="13.140625" style="1" customWidth="1"/>
    <col min="9475" max="9475" width="30.28515625" style="1" customWidth="1"/>
    <col min="9476" max="9476" width="11.7109375" style="1" customWidth="1"/>
    <col min="9477" max="9484" width="10.28515625" style="1" customWidth="1"/>
    <col min="9485" max="9497" width="13.140625" style="1" customWidth="1"/>
    <col min="9498" max="9728" width="9.140625" style="1"/>
    <col min="9729" max="9729" width="4.85546875" style="1" customWidth="1"/>
    <col min="9730" max="9730" width="13.140625" style="1" customWidth="1"/>
    <col min="9731" max="9731" width="30.28515625" style="1" customWidth="1"/>
    <col min="9732" max="9732" width="11.7109375" style="1" customWidth="1"/>
    <col min="9733" max="9740" width="10.28515625" style="1" customWidth="1"/>
    <col min="9741" max="9753" width="13.140625" style="1" customWidth="1"/>
    <col min="9754" max="9984" width="9.140625" style="1"/>
    <col min="9985" max="9985" width="4.85546875" style="1" customWidth="1"/>
    <col min="9986" max="9986" width="13.140625" style="1" customWidth="1"/>
    <col min="9987" max="9987" width="30.28515625" style="1" customWidth="1"/>
    <col min="9988" max="9988" width="11.7109375" style="1" customWidth="1"/>
    <col min="9989" max="9996" width="10.28515625" style="1" customWidth="1"/>
    <col min="9997" max="10009" width="13.140625" style="1" customWidth="1"/>
    <col min="10010" max="10240" width="9.140625" style="1"/>
    <col min="10241" max="10241" width="4.85546875" style="1" customWidth="1"/>
    <col min="10242" max="10242" width="13.140625" style="1" customWidth="1"/>
    <col min="10243" max="10243" width="30.28515625" style="1" customWidth="1"/>
    <col min="10244" max="10244" width="11.7109375" style="1" customWidth="1"/>
    <col min="10245" max="10252" width="10.28515625" style="1" customWidth="1"/>
    <col min="10253" max="10265" width="13.140625" style="1" customWidth="1"/>
    <col min="10266" max="10496" width="9.140625" style="1"/>
    <col min="10497" max="10497" width="4.85546875" style="1" customWidth="1"/>
    <col min="10498" max="10498" width="13.140625" style="1" customWidth="1"/>
    <col min="10499" max="10499" width="30.28515625" style="1" customWidth="1"/>
    <col min="10500" max="10500" width="11.7109375" style="1" customWidth="1"/>
    <col min="10501" max="10508" width="10.28515625" style="1" customWidth="1"/>
    <col min="10509" max="10521" width="13.140625" style="1" customWidth="1"/>
    <col min="10522" max="10752" width="9.140625" style="1"/>
    <col min="10753" max="10753" width="4.85546875" style="1" customWidth="1"/>
    <col min="10754" max="10754" width="13.140625" style="1" customWidth="1"/>
    <col min="10755" max="10755" width="30.28515625" style="1" customWidth="1"/>
    <col min="10756" max="10756" width="11.7109375" style="1" customWidth="1"/>
    <col min="10757" max="10764" width="10.28515625" style="1" customWidth="1"/>
    <col min="10765" max="10777" width="13.140625" style="1" customWidth="1"/>
    <col min="10778" max="11008" width="9.140625" style="1"/>
    <col min="11009" max="11009" width="4.85546875" style="1" customWidth="1"/>
    <col min="11010" max="11010" width="13.140625" style="1" customWidth="1"/>
    <col min="11011" max="11011" width="30.28515625" style="1" customWidth="1"/>
    <col min="11012" max="11012" width="11.7109375" style="1" customWidth="1"/>
    <col min="11013" max="11020" width="10.28515625" style="1" customWidth="1"/>
    <col min="11021" max="11033" width="13.140625" style="1" customWidth="1"/>
    <col min="11034" max="11264" width="9.140625" style="1"/>
    <col min="11265" max="11265" width="4.85546875" style="1" customWidth="1"/>
    <col min="11266" max="11266" width="13.140625" style="1" customWidth="1"/>
    <col min="11267" max="11267" width="30.28515625" style="1" customWidth="1"/>
    <col min="11268" max="11268" width="11.7109375" style="1" customWidth="1"/>
    <col min="11269" max="11276" width="10.28515625" style="1" customWidth="1"/>
    <col min="11277" max="11289" width="13.140625" style="1" customWidth="1"/>
    <col min="11290" max="11520" width="9.140625" style="1"/>
    <col min="11521" max="11521" width="4.85546875" style="1" customWidth="1"/>
    <col min="11522" max="11522" width="13.140625" style="1" customWidth="1"/>
    <col min="11523" max="11523" width="30.28515625" style="1" customWidth="1"/>
    <col min="11524" max="11524" width="11.7109375" style="1" customWidth="1"/>
    <col min="11525" max="11532" width="10.28515625" style="1" customWidth="1"/>
    <col min="11533" max="11545" width="13.140625" style="1" customWidth="1"/>
    <col min="11546" max="11776" width="9.140625" style="1"/>
    <col min="11777" max="11777" width="4.85546875" style="1" customWidth="1"/>
    <col min="11778" max="11778" width="13.140625" style="1" customWidth="1"/>
    <col min="11779" max="11779" width="30.28515625" style="1" customWidth="1"/>
    <col min="11780" max="11780" width="11.7109375" style="1" customWidth="1"/>
    <col min="11781" max="11788" width="10.28515625" style="1" customWidth="1"/>
    <col min="11789" max="11801" width="13.140625" style="1" customWidth="1"/>
    <col min="11802" max="12032" width="9.140625" style="1"/>
    <col min="12033" max="12033" width="4.85546875" style="1" customWidth="1"/>
    <col min="12034" max="12034" width="13.140625" style="1" customWidth="1"/>
    <col min="12035" max="12035" width="30.28515625" style="1" customWidth="1"/>
    <col min="12036" max="12036" width="11.7109375" style="1" customWidth="1"/>
    <col min="12037" max="12044" width="10.28515625" style="1" customWidth="1"/>
    <col min="12045" max="12057" width="13.140625" style="1" customWidth="1"/>
    <col min="12058" max="12288" width="9.140625" style="1"/>
    <col min="12289" max="12289" width="4.85546875" style="1" customWidth="1"/>
    <col min="12290" max="12290" width="13.140625" style="1" customWidth="1"/>
    <col min="12291" max="12291" width="30.28515625" style="1" customWidth="1"/>
    <col min="12292" max="12292" width="11.7109375" style="1" customWidth="1"/>
    <col min="12293" max="12300" width="10.28515625" style="1" customWidth="1"/>
    <col min="12301" max="12313" width="13.140625" style="1" customWidth="1"/>
    <col min="12314" max="12544" width="9.140625" style="1"/>
    <col min="12545" max="12545" width="4.85546875" style="1" customWidth="1"/>
    <col min="12546" max="12546" width="13.140625" style="1" customWidth="1"/>
    <col min="12547" max="12547" width="30.28515625" style="1" customWidth="1"/>
    <col min="12548" max="12548" width="11.7109375" style="1" customWidth="1"/>
    <col min="12549" max="12556" width="10.28515625" style="1" customWidth="1"/>
    <col min="12557" max="12569" width="13.140625" style="1" customWidth="1"/>
    <col min="12570" max="12800" width="9.140625" style="1"/>
    <col min="12801" max="12801" width="4.85546875" style="1" customWidth="1"/>
    <col min="12802" max="12802" width="13.140625" style="1" customWidth="1"/>
    <col min="12803" max="12803" width="30.28515625" style="1" customWidth="1"/>
    <col min="12804" max="12804" width="11.7109375" style="1" customWidth="1"/>
    <col min="12805" max="12812" width="10.28515625" style="1" customWidth="1"/>
    <col min="12813" max="12825" width="13.140625" style="1" customWidth="1"/>
    <col min="12826" max="13056" width="9.140625" style="1"/>
    <col min="13057" max="13057" width="4.85546875" style="1" customWidth="1"/>
    <col min="13058" max="13058" width="13.140625" style="1" customWidth="1"/>
    <col min="13059" max="13059" width="30.28515625" style="1" customWidth="1"/>
    <col min="13060" max="13060" width="11.7109375" style="1" customWidth="1"/>
    <col min="13061" max="13068" width="10.28515625" style="1" customWidth="1"/>
    <col min="13069" max="13081" width="13.140625" style="1" customWidth="1"/>
    <col min="13082" max="13312" width="9.140625" style="1"/>
    <col min="13313" max="13313" width="4.85546875" style="1" customWidth="1"/>
    <col min="13314" max="13314" width="13.140625" style="1" customWidth="1"/>
    <col min="13315" max="13315" width="30.28515625" style="1" customWidth="1"/>
    <col min="13316" max="13316" width="11.7109375" style="1" customWidth="1"/>
    <col min="13317" max="13324" width="10.28515625" style="1" customWidth="1"/>
    <col min="13325" max="13337" width="13.140625" style="1" customWidth="1"/>
    <col min="13338" max="13568" width="9.140625" style="1"/>
    <col min="13569" max="13569" width="4.85546875" style="1" customWidth="1"/>
    <col min="13570" max="13570" width="13.140625" style="1" customWidth="1"/>
    <col min="13571" max="13571" width="30.28515625" style="1" customWidth="1"/>
    <col min="13572" max="13572" width="11.7109375" style="1" customWidth="1"/>
    <col min="13573" max="13580" width="10.28515625" style="1" customWidth="1"/>
    <col min="13581" max="13593" width="13.140625" style="1" customWidth="1"/>
    <col min="13594" max="13824" width="9.140625" style="1"/>
    <col min="13825" max="13825" width="4.85546875" style="1" customWidth="1"/>
    <col min="13826" max="13826" width="13.140625" style="1" customWidth="1"/>
    <col min="13827" max="13827" width="30.28515625" style="1" customWidth="1"/>
    <col min="13828" max="13828" width="11.7109375" style="1" customWidth="1"/>
    <col min="13829" max="13836" width="10.28515625" style="1" customWidth="1"/>
    <col min="13837" max="13849" width="13.140625" style="1" customWidth="1"/>
    <col min="13850" max="14080" width="9.140625" style="1"/>
    <col min="14081" max="14081" width="4.85546875" style="1" customWidth="1"/>
    <col min="14082" max="14082" width="13.140625" style="1" customWidth="1"/>
    <col min="14083" max="14083" width="30.28515625" style="1" customWidth="1"/>
    <col min="14084" max="14084" width="11.7109375" style="1" customWidth="1"/>
    <col min="14085" max="14092" width="10.28515625" style="1" customWidth="1"/>
    <col min="14093" max="14105" width="13.140625" style="1" customWidth="1"/>
    <col min="14106" max="14336" width="9.140625" style="1"/>
    <col min="14337" max="14337" width="4.85546875" style="1" customWidth="1"/>
    <col min="14338" max="14338" width="13.140625" style="1" customWidth="1"/>
    <col min="14339" max="14339" width="30.28515625" style="1" customWidth="1"/>
    <col min="14340" max="14340" width="11.7109375" style="1" customWidth="1"/>
    <col min="14341" max="14348" width="10.28515625" style="1" customWidth="1"/>
    <col min="14349" max="14361" width="13.140625" style="1" customWidth="1"/>
    <col min="14362" max="14592" width="9.140625" style="1"/>
    <col min="14593" max="14593" width="4.85546875" style="1" customWidth="1"/>
    <col min="14594" max="14594" width="13.140625" style="1" customWidth="1"/>
    <col min="14595" max="14595" width="30.28515625" style="1" customWidth="1"/>
    <col min="14596" max="14596" width="11.7109375" style="1" customWidth="1"/>
    <col min="14597" max="14604" width="10.28515625" style="1" customWidth="1"/>
    <col min="14605" max="14617" width="13.140625" style="1" customWidth="1"/>
    <col min="14618" max="14848" width="9.140625" style="1"/>
    <col min="14849" max="14849" width="4.85546875" style="1" customWidth="1"/>
    <col min="14850" max="14850" width="13.140625" style="1" customWidth="1"/>
    <col min="14851" max="14851" width="30.28515625" style="1" customWidth="1"/>
    <col min="14852" max="14852" width="11.7109375" style="1" customWidth="1"/>
    <col min="14853" max="14860" width="10.28515625" style="1" customWidth="1"/>
    <col min="14861" max="14873" width="13.140625" style="1" customWidth="1"/>
    <col min="14874" max="15104" width="9.140625" style="1"/>
    <col min="15105" max="15105" width="4.85546875" style="1" customWidth="1"/>
    <col min="15106" max="15106" width="13.140625" style="1" customWidth="1"/>
    <col min="15107" max="15107" width="30.28515625" style="1" customWidth="1"/>
    <col min="15108" max="15108" width="11.7109375" style="1" customWidth="1"/>
    <col min="15109" max="15116" width="10.28515625" style="1" customWidth="1"/>
    <col min="15117" max="15129" width="13.140625" style="1" customWidth="1"/>
    <col min="15130" max="15360" width="9.140625" style="1"/>
    <col min="15361" max="15361" width="4.85546875" style="1" customWidth="1"/>
    <col min="15362" max="15362" width="13.140625" style="1" customWidth="1"/>
    <col min="15363" max="15363" width="30.28515625" style="1" customWidth="1"/>
    <col min="15364" max="15364" width="11.7109375" style="1" customWidth="1"/>
    <col min="15365" max="15372" width="10.28515625" style="1" customWidth="1"/>
    <col min="15373" max="15385" width="13.140625" style="1" customWidth="1"/>
    <col min="15386" max="15616" width="9.140625" style="1"/>
    <col min="15617" max="15617" width="4.85546875" style="1" customWidth="1"/>
    <col min="15618" max="15618" width="13.140625" style="1" customWidth="1"/>
    <col min="15619" max="15619" width="30.28515625" style="1" customWidth="1"/>
    <col min="15620" max="15620" width="11.7109375" style="1" customWidth="1"/>
    <col min="15621" max="15628" width="10.28515625" style="1" customWidth="1"/>
    <col min="15629" max="15641" width="13.140625" style="1" customWidth="1"/>
    <col min="15642" max="15872" width="9.140625" style="1"/>
    <col min="15873" max="15873" width="4.85546875" style="1" customWidth="1"/>
    <col min="15874" max="15874" width="13.140625" style="1" customWidth="1"/>
    <col min="15875" max="15875" width="30.28515625" style="1" customWidth="1"/>
    <col min="15876" max="15876" width="11.7109375" style="1" customWidth="1"/>
    <col min="15877" max="15884" width="10.28515625" style="1" customWidth="1"/>
    <col min="15885" max="15897" width="13.140625" style="1" customWidth="1"/>
    <col min="15898" max="16128" width="9.140625" style="1"/>
    <col min="16129" max="16129" width="4.85546875" style="1" customWidth="1"/>
    <col min="16130" max="16130" width="13.140625" style="1" customWidth="1"/>
    <col min="16131" max="16131" width="30.28515625" style="1" customWidth="1"/>
    <col min="16132" max="16132" width="11.7109375" style="1" customWidth="1"/>
    <col min="16133" max="16140" width="10.28515625" style="1" customWidth="1"/>
    <col min="16141" max="16153" width="13.140625" style="1" customWidth="1"/>
    <col min="16154" max="16384" width="9.140625" style="1"/>
  </cols>
  <sheetData>
    <row r="1" spans="1:22" ht="95.25" hidden="1" customHeight="1" x14ac:dyDescent="0.2">
      <c r="A1" s="1" t="s">
        <v>0</v>
      </c>
      <c r="B1" s="2"/>
      <c r="C1" s="2"/>
      <c r="D1" s="3"/>
      <c r="E1" s="2"/>
      <c r="F1" s="2"/>
      <c r="G1" s="2"/>
      <c r="H1" s="2"/>
      <c r="I1" s="2"/>
      <c r="J1" s="2"/>
    </row>
    <row r="2" spans="1:22" ht="18.75" customHeight="1" x14ac:dyDescent="0.2">
      <c r="B2" s="156" t="s">
        <v>150</v>
      </c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2" ht="12" customHeight="1" x14ac:dyDescent="0.2">
      <c r="C3" s="5"/>
      <c r="F3" s="7" t="s">
        <v>1</v>
      </c>
      <c r="J3" s="5"/>
    </row>
    <row r="4" spans="1:22" ht="18.75" x14ac:dyDescent="0.3">
      <c r="D4" s="8"/>
      <c r="H4" s="9" t="s">
        <v>2</v>
      </c>
      <c r="I4" s="10"/>
    </row>
    <row r="5" spans="1:22" ht="5.25" customHeight="1" x14ac:dyDescent="0.2">
      <c r="F5" s="11"/>
      <c r="G5" s="12"/>
      <c r="H5" s="13"/>
      <c r="I5" s="13"/>
      <c r="J5" s="13"/>
      <c r="K5" s="13"/>
      <c r="L5" s="13"/>
    </row>
    <row r="6" spans="1:22" ht="22.5" customHeight="1" x14ac:dyDescent="0.2">
      <c r="C6" s="157" t="str">
        <f>B2</f>
        <v>Строительство ВЛ 0,4 кВ №1 Окраина Верховажского района   (Ступин С.Н. Дог: №СПБ80-16665Т/20 от 23.11.20)</v>
      </c>
      <c r="D6" s="158"/>
      <c r="E6" s="158"/>
      <c r="F6" s="158"/>
      <c r="G6" s="158"/>
      <c r="H6" s="158"/>
      <c r="I6" s="158"/>
      <c r="J6" s="158"/>
      <c r="K6" s="158"/>
      <c r="L6" s="158"/>
    </row>
    <row r="7" spans="1:22" s="14" customFormat="1" ht="2.25" customHeight="1" x14ac:dyDescent="0.2">
      <c r="C7" s="158"/>
      <c r="D7" s="158"/>
      <c r="E7" s="158"/>
      <c r="F7" s="158"/>
      <c r="G7" s="158"/>
      <c r="H7" s="158"/>
      <c r="I7" s="158"/>
      <c r="J7" s="158"/>
      <c r="K7" s="158"/>
      <c r="L7" s="158"/>
    </row>
    <row r="8" spans="1:22" s="14" customFormat="1" ht="12.75" customHeight="1" x14ac:dyDescent="0.2">
      <c r="B8" s="159"/>
      <c r="C8" s="159"/>
      <c r="D8" s="159"/>
      <c r="E8" s="159"/>
      <c r="F8" s="159"/>
      <c r="G8" s="159"/>
      <c r="H8" s="159"/>
      <c r="I8" s="159"/>
      <c r="J8" s="159"/>
    </row>
    <row r="9" spans="1:22" hidden="1" x14ac:dyDescent="0.2"/>
    <row r="10" spans="1:22" hidden="1" x14ac:dyDescent="0.2">
      <c r="C10" s="15" t="s">
        <v>3</v>
      </c>
      <c r="E10" s="16" t="s">
        <v>4</v>
      </c>
      <c r="F10" s="17"/>
      <c r="G10" s="17"/>
      <c r="H10" s="17"/>
      <c r="I10" s="17"/>
      <c r="J10" s="17"/>
      <c r="K10" s="17"/>
      <c r="L10" s="17"/>
    </row>
    <row r="11" spans="1:22" ht="5.25" customHeight="1" x14ac:dyDescent="0.2"/>
    <row r="12" spans="1:22" x14ac:dyDescent="0.2">
      <c r="C12" s="15" t="s">
        <v>5</v>
      </c>
      <c r="E12" s="18"/>
    </row>
    <row r="13" spans="1:22" ht="8.25" customHeight="1" x14ac:dyDescent="0.2">
      <c r="A13" s="19"/>
    </row>
    <row r="14" spans="1:22" ht="13.5" x14ac:dyDescent="0.25">
      <c r="A14" s="19"/>
      <c r="E14" s="20" t="s">
        <v>6</v>
      </c>
      <c r="F14" s="160">
        <f>J128</f>
        <v>170410.98650414395</v>
      </c>
      <c r="G14" s="161"/>
      <c r="H14" s="21" t="s">
        <v>7</v>
      </c>
    </row>
    <row r="15" spans="1:22" hidden="1" x14ac:dyDescent="0.2">
      <c r="A15" s="19"/>
    </row>
    <row r="16" spans="1:22" ht="13.5" x14ac:dyDescent="0.25">
      <c r="E16" s="15" t="s">
        <v>8</v>
      </c>
      <c r="F16" s="160">
        <f>L95</f>
        <v>30.861700000000003</v>
      </c>
      <c r="G16" s="161"/>
      <c r="H16" s="21" t="s">
        <v>9</v>
      </c>
      <c r="I16" s="19"/>
      <c r="J16" s="22"/>
      <c r="K16" s="23"/>
      <c r="L16" s="23"/>
    </row>
    <row r="17" spans="1:12" ht="12.75" hidden="1" customHeight="1" x14ac:dyDescent="0.25">
      <c r="B17" s="1" t="s">
        <v>0</v>
      </c>
      <c r="F17" s="160"/>
      <c r="G17" s="161"/>
      <c r="H17" s="21"/>
      <c r="I17" s="19"/>
      <c r="J17" s="22"/>
      <c r="K17" s="23"/>
      <c r="L17" s="23"/>
    </row>
    <row r="18" spans="1:12" ht="13.5" x14ac:dyDescent="0.25">
      <c r="E18" s="15" t="s">
        <v>10</v>
      </c>
      <c r="F18" s="160">
        <f>(I94+J95)*B111</f>
        <v>3211.8669569999997</v>
      </c>
      <c r="G18" s="161"/>
      <c r="H18" s="21" t="s">
        <v>7</v>
      </c>
      <c r="I18" s="19"/>
      <c r="J18" s="22"/>
      <c r="K18" s="23"/>
      <c r="L18" s="23"/>
    </row>
    <row r="19" spans="1:12" ht="6.75" customHeight="1" x14ac:dyDescent="0.2">
      <c r="A19" s="1" t="s">
        <v>0</v>
      </c>
      <c r="F19" s="24"/>
    </row>
    <row r="20" spans="1:12" s="32" customFormat="1" ht="11.25" x14ac:dyDescent="0.2">
      <c r="A20" s="25" t="s">
        <v>11</v>
      </c>
      <c r="B20" s="25" t="s">
        <v>12</v>
      </c>
      <c r="C20" s="25" t="s">
        <v>13</v>
      </c>
      <c r="D20" s="26"/>
      <c r="E20" s="27"/>
      <c r="F20" s="28" t="s">
        <v>14</v>
      </c>
      <c r="G20" s="29"/>
      <c r="H20" s="27"/>
      <c r="I20" s="30" t="s">
        <v>15</v>
      </c>
      <c r="J20" s="28"/>
      <c r="K20" s="29"/>
      <c r="L20" s="31" t="s">
        <v>16</v>
      </c>
    </row>
    <row r="21" spans="1:12" s="32" customFormat="1" ht="11.25" x14ac:dyDescent="0.2">
      <c r="A21" s="33" t="s">
        <v>17</v>
      </c>
      <c r="B21" s="33" t="s">
        <v>18</v>
      </c>
      <c r="C21" s="33" t="s">
        <v>19</v>
      </c>
      <c r="D21" s="34" t="s">
        <v>20</v>
      </c>
      <c r="E21" s="35" t="s">
        <v>21</v>
      </c>
      <c r="F21" s="35" t="s">
        <v>22</v>
      </c>
      <c r="G21" s="25" t="s">
        <v>23</v>
      </c>
      <c r="H21" s="25" t="s">
        <v>21</v>
      </c>
      <c r="I21" s="25" t="s">
        <v>24</v>
      </c>
      <c r="J21" s="35" t="s">
        <v>22</v>
      </c>
      <c r="K21" s="25" t="s">
        <v>23</v>
      </c>
      <c r="L21" s="35" t="s">
        <v>25</v>
      </c>
    </row>
    <row r="22" spans="1:12" s="32" customFormat="1" ht="11.25" x14ac:dyDescent="0.2">
      <c r="A22" s="36"/>
      <c r="B22" s="36" t="s">
        <v>26</v>
      </c>
      <c r="C22" s="36"/>
      <c r="D22" s="37"/>
      <c r="E22" s="35" t="s">
        <v>24</v>
      </c>
      <c r="F22" s="35" t="s">
        <v>27</v>
      </c>
      <c r="G22" s="36" t="s">
        <v>28</v>
      </c>
      <c r="H22" s="36"/>
      <c r="I22" s="36"/>
      <c r="J22" s="36" t="s">
        <v>27</v>
      </c>
      <c r="K22" s="36" t="s">
        <v>28</v>
      </c>
      <c r="L22" s="35" t="s">
        <v>21</v>
      </c>
    </row>
    <row r="23" spans="1:12" s="32" customFormat="1" ht="3.95" customHeight="1" x14ac:dyDescent="0.2">
      <c r="D23" s="38"/>
    </row>
    <row r="24" spans="1:12" s="40" customFormat="1" ht="11.25" x14ac:dyDescent="0.2">
      <c r="A24" s="39">
        <v>1</v>
      </c>
      <c r="B24" s="39">
        <v>2</v>
      </c>
      <c r="C24" s="39">
        <v>3</v>
      </c>
      <c r="D24" s="39">
        <v>4</v>
      </c>
      <c r="E24" s="39">
        <v>5</v>
      </c>
      <c r="F24" s="39">
        <v>6</v>
      </c>
      <c r="G24" s="39">
        <v>7</v>
      </c>
      <c r="H24" s="39">
        <v>8</v>
      </c>
      <c r="I24" s="39">
        <v>9</v>
      </c>
      <c r="J24" s="39">
        <v>10</v>
      </c>
      <c r="K24" s="39">
        <v>11</v>
      </c>
      <c r="L24" s="39">
        <v>12</v>
      </c>
    </row>
    <row r="25" spans="1:12" ht="8.1" customHeight="1" x14ac:dyDescent="0.2">
      <c r="A25" s="41"/>
      <c r="B25" s="41"/>
      <c r="C25" s="41"/>
      <c r="D25" s="42"/>
      <c r="E25" s="108"/>
      <c r="F25" s="108"/>
      <c r="G25" s="108"/>
      <c r="H25" s="41"/>
      <c r="I25" s="41"/>
      <c r="J25" s="41"/>
      <c r="K25" s="41"/>
      <c r="L25" s="108"/>
    </row>
    <row r="26" spans="1:12" ht="12" customHeight="1" x14ac:dyDescent="0.2">
      <c r="A26" s="41"/>
      <c r="B26" s="162" t="s">
        <v>29</v>
      </c>
      <c r="C26" s="163"/>
      <c r="D26" s="109"/>
      <c r="E26" s="108"/>
      <c r="F26" s="108"/>
      <c r="G26" s="108"/>
      <c r="H26" s="43"/>
      <c r="I26" s="43"/>
      <c r="J26" s="43"/>
      <c r="K26" s="43"/>
      <c r="L26" s="108"/>
    </row>
    <row r="27" spans="1:12" s="48" customFormat="1" ht="11.25" customHeight="1" x14ac:dyDescent="0.2">
      <c r="A27" s="143">
        <v>1</v>
      </c>
      <c r="B27" s="147" t="s">
        <v>124</v>
      </c>
      <c r="C27" s="147" t="s">
        <v>125</v>
      </c>
      <c r="D27" s="44">
        <v>2</v>
      </c>
      <c r="E27" s="45">
        <v>245.56</v>
      </c>
      <c r="F27" s="46">
        <v>148.07</v>
      </c>
      <c r="G27" s="45">
        <v>68.23</v>
      </c>
      <c r="H27" s="47">
        <f>D27*E27</f>
        <v>491.12</v>
      </c>
      <c r="I27" s="47">
        <f>D27*E28</f>
        <v>58.52</v>
      </c>
      <c r="J27" s="46">
        <f>D27*F27</f>
        <v>296.14</v>
      </c>
      <c r="K27" s="47">
        <f>D27*G27</f>
        <v>136.46</v>
      </c>
      <c r="L27" s="45">
        <v>3.17</v>
      </c>
    </row>
    <row r="28" spans="1:12" s="48" customFormat="1" ht="45" customHeight="1" x14ac:dyDescent="0.2">
      <c r="A28" s="149"/>
      <c r="B28" s="146"/>
      <c r="C28" s="148"/>
      <c r="D28" s="59" t="s">
        <v>30</v>
      </c>
      <c r="E28" s="50">
        <v>29.26</v>
      </c>
      <c r="F28" s="50">
        <v>9.6300000000000008</v>
      </c>
      <c r="G28" s="50"/>
      <c r="H28" s="47"/>
      <c r="I28" s="47"/>
      <c r="J28" s="47">
        <f>D27*F28</f>
        <v>19.260000000000002</v>
      </c>
      <c r="K28" s="47"/>
      <c r="L28" s="47">
        <f>D27*L27</f>
        <v>6.34</v>
      </c>
    </row>
    <row r="29" spans="1:12" s="48" customFormat="1" ht="11.25" customHeight="1" x14ac:dyDescent="0.2">
      <c r="A29" s="143">
        <v>2</v>
      </c>
      <c r="B29" s="145" t="s">
        <v>31</v>
      </c>
      <c r="C29" s="145" t="s">
        <v>32</v>
      </c>
      <c r="D29" s="44">
        <v>2</v>
      </c>
      <c r="E29" s="45">
        <v>427.71</v>
      </c>
      <c r="F29" s="46">
        <v>301.24</v>
      </c>
      <c r="G29" s="45">
        <v>68.23</v>
      </c>
      <c r="H29" s="47">
        <f>D29*E29</f>
        <v>855.42</v>
      </c>
      <c r="I29" s="47">
        <f>D29*E30</f>
        <v>116.48</v>
      </c>
      <c r="J29" s="46">
        <f>D29*F29</f>
        <v>602.48</v>
      </c>
      <c r="K29" s="47">
        <f>D29*G29</f>
        <v>136.46</v>
      </c>
      <c r="L29" s="45">
        <v>6.31</v>
      </c>
    </row>
    <row r="30" spans="1:12" s="48" customFormat="1" ht="36.75" customHeight="1" x14ac:dyDescent="0.2">
      <c r="A30" s="144"/>
      <c r="B30" s="146"/>
      <c r="C30" s="146"/>
      <c r="D30" s="49" t="s">
        <v>30</v>
      </c>
      <c r="E30" s="50">
        <v>58.24</v>
      </c>
      <c r="F30" s="50">
        <v>19.62</v>
      </c>
      <c r="G30" s="50"/>
      <c r="H30" s="47"/>
      <c r="I30" s="47"/>
      <c r="J30" s="47">
        <f>D29*F30</f>
        <v>39.24</v>
      </c>
      <c r="K30" s="47"/>
      <c r="L30" s="47">
        <f>D29*L29</f>
        <v>12.62</v>
      </c>
    </row>
    <row r="31" spans="1:12" s="48" customFormat="1" ht="11.25" hidden="1" customHeight="1" x14ac:dyDescent="0.2">
      <c r="A31" s="143">
        <v>3</v>
      </c>
      <c r="B31" s="147" t="s">
        <v>138</v>
      </c>
      <c r="C31" s="147" t="s">
        <v>139</v>
      </c>
      <c r="D31" s="44">
        <v>0</v>
      </c>
      <c r="E31" s="45">
        <v>242.76</v>
      </c>
      <c r="F31" s="46">
        <v>150.93</v>
      </c>
      <c r="G31" s="45">
        <v>56.76</v>
      </c>
      <c r="H31" s="47">
        <f>D31*E31</f>
        <v>0</v>
      </c>
      <c r="I31" s="47">
        <f>D31*E32</f>
        <v>0</v>
      </c>
      <c r="J31" s="46">
        <f>D31*F31</f>
        <v>0</v>
      </c>
      <c r="K31" s="47">
        <f>D31*G31</f>
        <v>0</v>
      </c>
      <c r="L31" s="45">
        <v>3.8</v>
      </c>
    </row>
    <row r="32" spans="1:12" s="48" customFormat="1" ht="45" hidden="1" customHeight="1" x14ac:dyDescent="0.2">
      <c r="A32" s="149"/>
      <c r="B32" s="146"/>
      <c r="C32" s="148"/>
      <c r="D32" s="49" t="s">
        <v>30</v>
      </c>
      <c r="E32" s="50">
        <v>35.07</v>
      </c>
      <c r="F32" s="50">
        <v>9.6300000000000008</v>
      </c>
      <c r="G32" s="50"/>
      <c r="H32" s="47"/>
      <c r="I32" s="47"/>
      <c r="J32" s="47">
        <f>D31*F32</f>
        <v>0</v>
      </c>
      <c r="K32" s="47"/>
      <c r="L32" s="47">
        <f>D31*L31</f>
        <v>0</v>
      </c>
    </row>
    <row r="33" spans="1:12" s="48" customFormat="1" ht="11.25" customHeight="1" x14ac:dyDescent="0.2">
      <c r="A33" s="143">
        <v>3</v>
      </c>
      <c r="B33" s="147" t="s">
        <v>33</v>
      </c>
      <c r="C33" s="147" t="s">
        <v>34</v>
      </c>
      <c r="D33" s="51">
        <v>0.13300000000000001</v>
      </c>
      <c r="E33" s="45">
        <v>1179.56</v>
      </c>
      <c r="F33" s="46">
        <v>663.98</v>
      </c>
      <c r="G33" s="45">
        <v>181.94</v>
      </c>
      <c r="H33" s="47">
        <f>D33*E33</f>
        <v>156.88148000000001</v>
      </c>
      <c r="I33" s="47">
        <f>D33*E34</f>
        <v>44.374119999999998</v>
      </c>
      <c r="J33" s="46">
        <f>D33*F33</f>
        <v>88.309340000000006</v>
      </c>
      <c r="K33" s="47">
        <f>D33*G33</f>
        <v>24.19802</v>
      </c>
      <c r="L33" s="45">
        <v>34.9</v>
      </c>
    </row>
    <row r="34" spans="1:12" s="48" customFormat="1" ht="36" customHeight="1" x14ac:dyDescent="0.2">
      <c r="A34" s="144"/>
      <c r="B34" s="150"/>
      <c r="C34" s="150"/>
      <c r="D34" s="49" t="s">
        <v>35</v>
      </c>
      <c r="E34" s="50">
        <v>333.64</v>
      </c>
      <c r="F34" s="50">
        <v>74.03</v>
      </c>
      <c r="G34" s="50"/>
      <c r="H34" s="47"/>
      <c r="I34" s="47"/>
      <c r="J34" s="47">
        <f>D33*F34</f>
        <v>9.8459900000000005</v>
      </c>
      <c r="K34" s="47"/>
      <c r="L34" s="47">
        <f>D33*L33</f>
        <v>4.6417000000000002</v>
      </c>
    </row>
    <row r="35" spans="1:12" s="48" customFormat="1" ht="11.25" customHeight="1" x14ac:dyDescent="0.2">
      <c r="A35" s="143">
        <v>4</v>
      </c>
      <c r="B35" s="145" t="s">
        <v>36</v>
      </c>
      <c r="C35" s="147" t="s">
        <v>37</v>
      </c>
      <c r="D35" s="44">
        <v>2</v>
      </c>
      <c r="E35" s="45">
        <v>34.72</v>
      </c>
      <c r="F35" s="45">
        <v>17.579999999999998</v>
      </c>
      <c r="G35" s="45">
        <v>1.28</v>
      </c>
      <c r="H35" s="47">
        <f>D35*E35</f>
        <v>69.44</v>
      </c>
      <c r="I35" s="47">
        <f>D35*E36</f>
        <v>31.72</v>
      </c>
      <c r="J35" s="46">
        <f>D35*F35</f>
        <v>35.159999999999997</v>
      </c>
      <c r="K35" s="47">
        <f>D35*G35</f>
        <v>2.56</v>
      </c>
      <c r="L35" s="45">
        <v>1.8</v>
      </c>
    </row>
    <row r="36" spans="1:12" s="48" customFormat="1" ht="25.5" customHeight="1" x14ac:dyDescent="0.2">
      <c r="A36" s="144"/>
      <c r="B36" s="146"/>
      <c r="C36" s="148"/>
      <c r="D36" s="49" t="s">
        <v>38</v>
      </c>
      <c r="E36" s="50">
        <v>15.86</v>
      </c>
      <c r="F36" s="50">
        <v>0</v>
      </c>
      <c r="G36" s="50"/>
      <c r="H36" s="47"/>
      <c r="I36" s="47"/>
      <c r="J36" s="47">
        <f>D35*F36</f>
        <v>0</v>
      </c>
      <c r="K36" s="47"/>
      <c r="L36" s="47">
        <f>D35*L35</f>
        <v>3.6</v>
      </c>
    </row>
    <row r="37" spans="1:12" s="48" customFormat="1" ht="11.25" customHeight="1" x14ac:dyDescent="0.2">
      <c r="A37" s="143">
        <v>5</v>
      </c>
      <c r="B37" s="153" t="s">
        <v>39</v>
      </c>
      <c r="C37" s="147" t="s">
        <v>40</v>
      </c>
      <c r="D37" s="44">
        <v>2</v>
      </c>
      <c r="E37" s="45">
        <v>29.68</v>
      </c>
      <c r="F37" s="45">
        <v>3.05</v>
      </c>
      <c r="G37" s="45">
        <v>20.64</v>
      </c>
      <c r="H37" s="47">
        <f>D37*E37</f>
        <v>59.36</v>
      </c>
      <c r="I37" s="47">
        <f>D37*E38</f>
        <v>11.98</v>
      </c>
      <c r="J37" s="45">
        <f>D37*F37</f>
        <v>6.1</v>
      </c>
      <c r="K37" s="47">
        <f>D37*G37</f>
        <v>41.28</v>
      </c>
      <c r="L37" s="45">
        <v>0.68</v>
      </c>
    </row>
    <row r="38" spans="1:12" s="48" customFormat="1" ht="28.5" customHeight="1" x14ac:dyDescent="0.2">
      <c r="A38" s="144"/>
      <c r="B38" s="154"/>
      <c r="C38" s="150"/>
      <c r="D38" s="49" t="s">
        <v>41</v>
      </c>
      <c r="E38" s="50">
        <v>5.99</v>
      </c>
      <c r="F38" s="50">
        <v>0</v>
      </c>
      <c r="G38" s="50"/>
      <c r="H38" s="47"/>
      <c r="I38" s="47"/>
      <c r="J38" s="47">
        <f>D37*F38</f>
        <v>0</v>
      </c>
      <c r="K38" s="47"/>
      <c r="L38" s="47">
        <f>D37*L37</f>
        <v>1.36</v>
      </c>
    </row>
    <row r="39" spans="1:12" s="48" customFormat="1" ht="11.25" customHeight="1" x14ac:dyDescent="0.2">
      <c r="A39" s="143">
        <f t="shared" ref="A39" si="0">A37+1</f>
        <v>6</v>
      </c>
      <c r="B39" s="52" t="s">
        <v>42</v>
      </c>
      <c r="C39" s="147" t="s">
        <v>43</v>
      </c>
      <c r="D39" s="44">
        <v>6</v>
      </c>
      <c r="E39" s="45">
        <v>11.05</v>
      </c>
      <c r="F39" s="45">
        <v>9.35</v>
      </c>
      <c r="G39" s="45">
        <v>0</v>
      </c>
      <c r="H39" s="47">
        <f>D39*E39</f>
        <v>66.300000000000011</v>
      </c>
      <c r="I39" s="47">
        <f>D39*E40</f>
        <v>10.199999999999999</v>
      </c>
      <c r="J39" s="46">
        <f>D39*F39</f>
        <v>56.099999999999994</v>
      </c>
      <c r="K39" s="47">
        <f>D39*G39</f>
        <v>0</v>
      </c>
      <c r="L39" s="45">
        <v>0.2</v>
      </c>
    </row>
    <row r="40" spans="1:12" s="48" customFormat="1" ht="28.5" customHeight="1" x14ac:dyDescent="0.2">
      <c r="A40" s="144"/>
      <c r="B40" s="53"/>
      <c r="C40" s="150"/>
      <c r="D40" s="49" t="s">
        <v>133</v>
      </c>
      <c r="E40" s="50">
        <v>1.7</v>
      </c>
      <c r="F40" s="50">
        <v>1.59</v>
      </c>
      <c r="G40" s="50"/>
      <c r="H40" s="47"/>
      <c r="I40" s="47"/>
      <c r="J40" s="47">
        <f>D39*F40</f>
        <v>9.5400000000000009</v>
      </c>
      <c r="K40" s="47"/>
      <c r="L40" s="50">
        <f>D39*L39</f>
        <v>1.2000000000000002</v>
      </c>
    </row>
    <row r="41" spans="1:12" s="48" customFormat="1" ht="11.25" hidden="1" customHeight="1" x14ac:dyDescent="0.2">
      <c r="A41" s="143">
        <v>8</v>
      </c>
      <c r="B41" s="111" t="s">
        <v>140</v>
      </c>
      <c r="C41" s="147" t="s">
        <v>141</v>
      </c>
      <c r="D41" s="44">
        <v>0</v>
      </c>
      <c r="E41" s="45">
        <v>53.27</v>
      </c>
      <c r="F41" s="45">
        <v>49.53</v>
      </c>
      <c r="G41" s="45">
        <v>0</v>
      </c>
      <c r="H41" s="47">
        <f>D41*E41</f>
        <v>0</v>
      </c>
      <c r="I41" s="47">
        <f>D41*E42</f>
        <v>0</v>
      </c>
      <c r="J41" s="46">
        <f>D41*F41</f>
        <v>0</v>
      </c>
      <c r="K41" s="47">
        <f>D41*G41</f>
        <v>0</v>
      </c>
      <c r="L41" s="45">
        <v>0.44</v>
      </c>
    </row>
    <row r="42" spans="1:12" s="48" customFormat="1" ht="28.5" hidden="1" customHeight="1" x14ac:dyDescent="0.2">
      <c r="A42" s="149"/>
      <c r="B42" s="110"/>
      <c r="C42" s="150"/>
      <c r="D42" s="49" t="s">
        <v>133</v>
      </c>
      <c r="E42" s="50">
        <v>3.74</v>
      </c>
      <c r="F42" s="50">
        <v>6.93</v>
      </c>
      <c r="G42" s="50"/>
      <c r="H42" s="47"/>
      <c r="I42" s="47"/>
      <c r="J42" s="47">
        <f>D41*F42</f>
        <v>0</v>
      </c>
      <c r="K42" s="47"/>
      <c r="L42" s="50">
        <f>D41*L41</f>
        <v>0</v>
      </c>
    </row>
    <row r="43" spans="1:12" s="48" customFormat="1" ht="11.25" customHeight="1" x14ac:dyDescent="0.2">
      <c r="A43" s="143">
        <v>7</v>
      </c>
      <c r="B43" s="94" t="s">
        <v>126</v>
      </c>
      <c r="C43" s="147" t="s">
        <v>127</v>
      </c>
      <c r="D43" s="44">
        <v>2</v>
      </c>
      <c r="E43" s="45">
        <v>14.03</v>
      </c>
      <c r="F43" s="45">
        <v>11.09</v>
      </c>
      <c r="G43" s="45">
        <v>0</v>
      </c>
      <c r="H43" s="47">
        <f>D43*E43</f>
        <v>28.06</v>
      </c>
      <c r="I43" s="47">
        <f>D43*E44</f>
        <v>4.26</v>
      </c>
      <c r="J43" s="46">
        <f>D43*F43</f>
        <v>22.18</v>
      </c>
      <c r="K43" s="47">
        <f>D43*G43</f>
        <v>0</v>
      </c>
      <c r="L43" s="45">
        <v>0.25</v>
      </c>
    </row>
    <row r="44" spans="1:12" s="48" customFormat="1" ht="37.5" customHeight="1" x14ac:dyDescent="0.2">
      <c r="A44" s="149"/>
      <c r="B44" s="95"/>
      <c r="C44" s="150"/>
      <c r="D44" s="49" t="s">
        <v>44</v>
      </c>
      <c r="E44" s="50">
        <v>2.13</v>
      </c>
      <c r="F44" s="50">
        <v>2.02</v>
      </c>
      <c r="G44" s="50"/>
      <c r="H44" s="47"/>
      <c r="I44" s="47"/>
      <c r="J44" s="47">
        <f>D43*F44</f>
        <v>4.04</v>
      </c>
      <c r="K44" s="47"/>
      <c r="L44" s="50">
        <f>D43*L43</f>
        <v>0.5</v>
      </c>
    </row>
    <row r="45" spans="1:12" s="48" customFormat="1" ht="11.25" customHeight="1" x14ac:dyDescent="0.2">
      <c r="A45" s="143">
        <v>8</v>
      </c>
      <c r="B45" s="145" t="s">
        <v>45</v>
      </c>
      <c r="C45" s="147" t="s">
        <v>46</v>
      </c>
      <c r="D45" s="44">
        <v>2</v>
      </c>
      <c r="E45" s="45">
        <v>16.149999999999999</v>
      </c>
      <c r="F45" s="45">
        <v>13.6</v>
      </c>
      <c r="G45" s="45">
        <v>0</v>
      </c>
      <c r="H45" s="47">
        <f>D45*E45</f>
        <v>32.299999999999997</v>
      </c>
      <c r="I45" s="47">
        <f>D45*E46</f>
        <v>5.0999999999999996</v>
      </c>
      <c r="J45" s="46">
        <f>D45*F45</f>
        <v>27.2</v>
      </c>
      <c r="K45" s="47">
        <f>D45*G45</f>
        <v>0</v>
      </c>
      <c r="L45" s="45">
        <v>0.3</v>
      </c>
    </row>
    <row r="46" spans="1:12" s="48" customFormat="1" ht="38.25" customHeight="1" x14ac:dyDescent="0.2">
      <c r="A46" s="144"/>
      <c r="B46" s="146"/>
      <c r="C46" s="148"/>
      <c r="D46" s="49" t="s">
        <v>44</v>
      </c>
      <c r="E46" s="50">
        <v>2.5499999999999998</v>
      </c>
      <c r="F46" s="50">
        <v>2.31</v>
      </c>
      <c r="G46" s="50"/>
      <c r="H46" s="47"/>
      <c r="I46" s="47"/>
      <c r="J46" s="47">
        <f>D45*F46</f>
        <v>4.62</v>
      </c>
      <c r="K46" s="47"/>
      <c r="L46" s="50">
        <f>D45*L45</f>
        <v>0.6</v>
      </c>
    </row>
    <row r="47" spans="1:12" s="48" customFormat="1" ht="11.25" hidden="1" customHeight="1" x14ac:dyDescent="0.2">
      <c r="A47" s="143">
        <v>9</v>
      </c>
      <c r="B47" s="145" t="s">
        <v>135</v>
      </c>
      <c r="C47" s="147" t="s">
        <v>136</v>
      </c>
      <c r="D47" s="44">
        <v>0</v>
      </c>
      <c r="E47" s="45">
        <v>11.99</v>
      </c>
      <c r="F47" s="45"/>
      <c r="G47" s="45">
        <v>0.42</v>
      </c>
      <c r="H47" s="47">
        <f>D47*E47</f>
        <v>0</v>
      </c>
      <c r="I47" s="47">
        <f>D47*E48</f>
        <v>0</v>
      </c>
      <c r="J47" s="46">
        <f>D47*F47</f>
        <v>0</v>
      </c>
      <c r="K47" s="47">
        <f>D47*G47</f>
        <v>0</v>
      </c>
      <c r="L47" s="45">
        <v>1.1200000000000001</v>
      </c>
    </row>
    <row r="48" spans="1:12" s="48" customFormat="1" ht="38.25" hidden="1" customHeight="1" x14ac:dyDescent="0.2">
      <c r="A48" s="144"/>
      <c r="B48" s="146"/>
      <c r="C48" s="148"/>
      <c r="D48" s="49" t="s">
        <v>137</v>
      </c>
      <c r="E48" s="50">
        <v>11.57</v>
      </c>
      <c r="F48" s="50"/>
      <c r="G48" s="50"/>
      <c r="H48" s="47"/>
      <c r="I48" s="47"/>
      <c r="J48" s="47">
        <f>D47*F48</f>
        <v>0</v>
      </c>
      <c r="K48" s="47"/>
      <c r="L48" s="50">
        <f>D47*L47</f>
        <v>0</v>
      </c>
    </row>
    <row r="49" spans="1:12" s="58" customFormat="1" ht="11.25" x14ac:dyDescent="0.2">
      <c r="A49" s="55"/>
      <c r="B49" s="164" t="s">
        <v>47</v>
      </c>
      <c r="C49" s="165"/>
      <c r="D49" s="56"/>
      <c r="E49" s="57"/>
      <c r="F49" s="57"/>
      <c r="G49" s="57"/>
      <c r="H49" s="57"/>
      <c r="I49" s="57"/>
      <c r="J49" s="57"/>
      <c r="K49" s="57"/>
      <c r="L49" s="57"/>
    </row>
    <row r="50" spans="1:12" s="48" customFormat="1" ht="11.25" customHeight="1" x14ac:dyDescent="0.2">
      <c r="A50" s="143">
        <v>1</v>
      </c>
      <c r="B50" s="151" t="s">
        <v>48</v>
      </c>
      <c r="C50" s="147" t="s">
        <v>49</v>
      </c>
      <c r="D50" s="59">
        <v>5</v>
      </c>
      <c r="E50" s="46">
        <v>1042.08</v>
      </c>
      <c r="F50" s="45">
        <v>0</v>
      </c>
      <c r="G50" s="46">
        <f>E50</f>
        <v>1042.08</v>
      </c>
      <c r="H50" s="47">
        <f>D50*E50</f>
        <v>5210.3999999999996</v>
      </c>
      <c r="I50" s="47">
        <f>D50*E51</f>
        <v>0</v>
      </c>
      <c r="J50" s="46">
        <f>D50*F50</f>
        <v>0</v>
      </c>
      <c r="K50" s="47">
        <f>D50*G50</f>
        <v>5210.3999999999996</v>
      </c>
      <c r="L50" s="46">
        <v>0</v>
      </c>
    </row>
    <row r="51" spans="1:12" s="48" customFormat="1" ht="18.75" customHeight="1" x14ac:dyDescent="0.2">
      <c r="A51" s="149"/>
      <c r="B51" s="155"/>
      <c r="C51" s="148"/>
      <c r="D51" s="49" t="s">
        <v>50</v>
      </c>
      <c r="E51" s="47">
        <v>0</v>
      </c>
      <c r="F51" s="50">
        <v>0</v>
      </c>
      <c r="G51" s="47">
        <f t="shared" ref="G51:G89" si="1">E51</f>
        <v>0</v>
      </c>
      <c r="H51" s="47"/>
      <c r="I51" s="47"/>
      <c r="J51" s="47">
        <f>D50*F51</f>
        <v>0</v>
      </c>
      <c r="K51" s="47"/>
      <c r="L51" s="47">
        <f>D50*L50</f>
        <v>0</v>
      </c>
    </row>
    <row r="52" spans="1:12" s="48" customFormat="1" ht="11.25" customHeight="1" x14ac:dyDescent="0.2">
      <c r="A52" s="143">
        <v>2</v>
      </c>
      <c r="B52" s="151" t="s">
        <v>48</v>
      </c>
      <c r="C52" s="147" t="s">
        <v>151</v>
      </c>
      <c r="D52" s="59">
        <v>1</v>
      </c>
      <c r="E52" s="46">
        <v>1104.204</v>
      </c>
      <c r="F52" s="45">
        <v>0</v>
      </c>
      <c r="G52" s="46">
        <f t="shared" si="1"/>
        <v>1104.204</v>
      </c>
      <c r="H52" s="47">
        <f>D52*E52</f>
        <v>1104.204</v>
      </c>
      <c r="I52" s="47">
        <f>D52*E53</f>
        <v>0</v>
      </c>
      <c r="J52" s="46">
        <f>D52*F52</f>
        <v>0</v>
      </c>
      <c r="K52" s="47">
        <f>D52*G52</f>
        <v>1104.204</v>
      </c>
      <c r="L52" s="46">
        <v>0</v>
      </c>
    </row>
    <row r="53" spans="1:12" s="48" customFormat="1" ht="18.75" customHeight="1" x14ac:dyDescent="0.2">
      <c r="A53" s="149"/>
      <c r="B53" s="155"/>
      <c r="C53" s="148"/>
      <c r="D53" s="49" t="s">
        <v>50</v>
      </c>
      <c r="E53" s="47">
        <v>0</v>
      </c>
      <c r="F53" s="50">
        <v>0</v>
      </c>
      <c r="G53" s="47">
        <f t="shared" si="1"/>
        <v>0</v>
      </c>
      <c r="H53" s="47"/>
      <c r="I53" s="47"/>
      <c r="J53" s="47">
        <f>D52*F53</f>
        <v>0</v>
      </c>
      <c r="K53" s="47"/>
      <c r="L53" s="47">
        <f>D52*L52</f>
        <v>0</v>
      </c>
    </row>
    <row r="54" spans="1:12" s="48" customFormat="1" ht="11.25" hidden="1" customHeight="1" x14ac:dyDescent="0.2">
      <c r="A54" s="143" t="e">
        <f>#REF!+1</f>
        <v>#REF!</v>
      </c>
      <c r="B54" s="151" t="s">
        <v>48</v>
      </c>
      <c r="C54" s="147" t="s">
        <v>142</v>
      </c>
      <c r="D54" s="59">
        <v>0</v>
      </c>
      <c r="E54" s="46">
        <v>703.404</v>
      </c>
      <c r="F54" s="45">
        <v>0</v>
      </c>
      <c r="G54" s="46">
        <f t="shared" si="1"/>
        <v>703.404</v>
      </c>
      <c r="H54" s="47">
        <f>D54*E54</f>
        <v>0</v>
      </c>
      <c r="I54" s="47">
        <f>D54*E55</f>
        <v>0</v>
      </c>
      <c r="J54" s="46">
        <f>D54*F54</f>
        <v>0</v>
      </c>
      <c r="K54" s="47">
        <f>D54*G54</f>
        <v>0</v>
      </c>
      <c r="L54" s="46">
        <v>0</v>
      </c>
    </row>
    <row r="55" spans="1:12" s="48" customFormat="1" ht="18.75" hidden="1" customHeight="1" x14ac:dyDescent="0.2">
      <c r="A55" s="149"/>
      <c r="B55" s="155"/>
      <c r="C55" s="148"/>
      <c r="D55" s="49" t="s">
        <v>50</v>
      </c>
      <c r="E55" s="47">
        <v>0</v>
      </c>
      <c r="F55" s="50">
        <v>0</v>
      </c>
      <c r="G55" s="47">
        <f t="shared" si="1"/>
        <v>0</v>
      </c>
      <c r="H55" s="47"/>
      <c r="I55" s="47"/>
      <c r="J55" s="47">
        <f>D54*F55</f>
        <v>0</v>
      </c>
      <c r="K55" s="47"/>
      <c r="L55" s="47">
        <f>D54*L54</f>
        <v>0</v>
      </c>
    </row>
    <row r="56" spans="1:12" s="48" customFormat="1" ht="11.25" customHeight="1" x14ac:dyDescent="0.2">
      <c r="A56" s="143">
        <v>3</v>
      </c>
      <c r="B56" s="151" t="s">
        <v>48</v>
      </c>
      <c r="C56" s="147" t="s">
        <v>145</v>
      </c>
      <c r="D56" s="59">
        <v>4</v>
      </c>
      <c r="E56" s="46">
        <v>76.152000000000001</v>
      </c>
      <c r="F56" s="45">
        <v>0</v>
      </c>
      <c r="G56" s="46">
        <f t="shared" si="1"/>
        <v>76.152000000000001</v>
      </c>
      <c r="H56" s="47">
        <f>D56*E56</f>
        <v>304.608</v>
      </c>
      <c r="I56" s="47">
        <f>D56*E57</f>
        <v>0</v>
      </c>
      <c r="J56" s="46">
        <f>D56*F56</f>
        <v>0</v>
      </c>
      <c r="K56" s="47">
        <f>D56*G56</f>
        <v>304.608</v>
      </c>
      <c r="L56" s="46">
        <v>0</v>
      </c>
    </row>
    <row r="57" spans="1:12" s="48" customFormat="1" ht="14.25" customHeight="1" x14ac:dyDescent="0.2">
      <c r="A57" s="149"/>
      <c r="B57" s="152"/>
      <c r="C57" s="150"/>
      <c r="D57" s="49" t="s">
        <v>50</v>
      </c>
      <c r="E57" s="47">
        <v>0</v>
      </c>
      <c r="F57" s="50">
        <v>0</v>
      </c>
      <c r="G57" s="47">
        <f t="shared" si="1"/>
        <v>0</v>
      </c>
      <c r="H57" s="47"/>
      <c r="I57" s="47"/>
      <c r="J57" s="47">
        <f>D56*F57</f>
        <v>0</v>
      </c>
      <c r="K57" s="47"/>
      <c r="L57" s="47">
        <f>D56*L56</f>
        <v>0</v>
      </c>
    </row>
    <row r="58" spans="1:12" s="48" customFormat="1" ht="11.25" customHeight="1" x14ac:dyDescent="0.2">
      <c r="A58" s="143">
        <v>4</v>
      </c>
      <c r="B58" s="151" t="s">
        <v>48</v>
      </c>
      <c r="C58" s="147" t="s">
        <v>131</v>
      </c>
      <c r="D58" s="59">
        <v>2</v>
      </c>
      <c r="E58" s="46">
        <v>84.168000000000006</v>
      </c>
      <c r="F58" s="45">
        <v>0</v>
      </c>
      <c r="G58" s="46">
        <f t="shared" si="1"/>
        <v>84.168000000000006</v>
      </c>
      <c r="H58" s="47">
        <f>D58*E58</f>
        <v>168.33600000000001</v>
      </c>
      <c r="I58" s="47">
        <f>D58*E59</f>
        <v>0</v>
      </c>
      <c r="J58" s="46">
        <f>D58*F58</f>
        <v>0</v>
      </c>
      <c r="K58" s="47">
        <f>D58*G58</f>
        <v>168.33600000000001</v>
      </c>
      <c r="L58" s="46">
        <v>0</v>
      </c>
    </row>
    <row r="59" spans="1:12" s="48" customFormat="1" ht="14.25" customHeight="1" x14ac:dyDescent="0.2">
      <c r="A59" s="149"/>
      <c r="B59" s="155"/>
      <c r="C59" s="148"/>
      <c r="D59" s="49" t="s">
        <v>50</v>
      </c>
      <c r="E59" s="47">
        <v>0</v>
      </c>
      <c r="F59" s="50">
        <v>0</v>
      </c>
      <c r="G59" s="47">
        <f t="shared" si="1"/>
        <v>0</v>
      </c>
      <c r="H59" s="47"/>
      <c r="I59" s="47"/>
      <c r="J59" s="47">
        <f>D58*F59</f>
        <v>0</v>
      </c>
      <c r="K59" s="47"/>
      <c r="L59" s="47">
        <f>D58*L58</f>
        <v>0</v>
      </c>
    </row>
    <row r="60" spans="1:12" s="48" customFormat="1" ht="11.25" customHeight="1" x14ac:dyDescent="0.2">
      <c r="A60" s="143">
        <f t="shared" ref="A60:A88" si="2">A58+1</f>
        <v>5</v>
      </c>
      <c r="B60" s="151" t="s">
        <v>48</v>
      </c>
      <c r="C60" s="147" t="s">
        <v>132</v>
      </c>
      <c r="D60" s="59">
        <v>4</v>
      </c>
      <c r="E60" s="46">
        <v>29.749380000000002</v>
      </c>
      <c r="F60" s="45">
        <v>0</v>
      </c>
      <c r="G60" s="46">
        <f t="shared" si="1"/>
        <v>29.749380000000002</v>
      </c>
      <c r="H60" s="47">
        <f>D60*E60</f>
        <v>118.99752000000001</v>
      </c>
      <c r="I60" s="47">
        <f>D60*E61</f>
        <v>0</v>
      </c>
      <c r="J60" s="46">
        <f>D60*F60</f>
        <v>0</v>
      </c>
      <c r="K60" s="47">
        <f>D60*G60</f>
        <v>118.99752000000001</v>
      </c>
      <c r="L60" s="46">
        <v>0</v>
      </c>
    </row>
    <row r="61" spans="1:12" s="48" customFormat="1" ht="15.75" customHeight="1" x14ac:dyDescent="0.2">
      <c r="A61" s="149"/>
      <c r="B61" s="152"/>
      <c r="C61" s="150"/>
      <c r="D61" s="49" t="s">
        <v>50</v>
      </c>
      <c r="E61" s="47">
        <v>0</v>
      </c>
      <c r="F61" s="50">
        <v>0</v>
      </c>
      <c r="G61" s="47">
        <f t="shared" si="1"/>
        <v>0</v>
      </c>
      <c r="H61" s="47"/>
      <c r="I61" s="47"/>
      <c r="J61" s="47">
        <f>D60*F61</f>
        <v>0</v>
      </c>
      <c r="K61" s="47"/>
      <c r="L61" s="47">
        <f>D60*L60</f>
        <v>0</v>
      </c>
    </row>
    <row r="62" spans="1:12" s="48" customFormat="1" ht="11.25" customHeight="1" x14ac:dyDescent="0.2">
      <c r="A62" s="143">
        <f t="shared" si="2"/>
        <v>6</v>
      </c>
      <c r="B62" s="112" t="s">
        <v>48</v>
      </c>
      <c r="C62" s="113" t="s">
        <v>146</v>
      </c>
      <c r="D62" s="59">
        <v>2</v>
      </c>
      <c r="E62" s="46">
        <v>53.957700000000003</v>
      </c>
      <c r="F62" s="45">
        <v>0</v>
      </c>
      <c r="G62" s="46">
        <f t="shared" si="1"/>
        <v>53.957700000000003</v>
      </c>
      <c r="H62" s="47">
        <f>D62*E62</f>
        <v>107.91540000000001</v>
      </c>
      <c r="I62" s="47">
        <f>D62*E63</f>
        <v>0</v>
      </c>
      <c r="J62" s="46">
        <f>D62*F62</f>
        <v>0</v>
      </c>
      <c r="K62" s="47">
        <f>D62*G62</f>
        <v>107.91540000000001</v>
      </c>
      <c r="L62" s="46">
        <v>0</v>
      </c>
    </row>
    <row r="63" spans="1:12" s="48" customFormat="1" ht="14.25" customHeight="1" x14ac:dyDescent="0.2">
      <c r="A63" s="149"/>
      <c r="B63" s="115"/>
      <c r="C63" s="114"/>
      <c r="D63" s="49" t="s">
        <v>50</v>
      </c>
      <c r="E63" s="47">
        <v>0</v>
      </c>
      <c r="F63" s="50">
        <v>0</v>
      </c>
      <c r="G63" s="47">
        <f t="shared" si="1"/>
        <v>0</v>
      </c>
      <c r="H63" s="47"/>
      <c r="I63" s="47"/>
      <c r="J63" s="47">
        <f>D62*F63</f>
        <v>0</v>
      </c>
      <c r="K63" s="47"/>
      <c r="L63" s="47">
        <f>D62*L62</f>
        <v>0</v>
      </c>
    </row>
    <row r="64" spans="1:12" s="48" customFormat="1" ht="11.25" customHeight="1" x14ac:dyDescent="0.2">
      <c r="A64" s="143">
        <f t="shared" si="2"/>
        <v>7</v>
      </c>
      <c r="B64" s="116" t="s">
        <v>48</v>
      </c>
      <c r="C64" s="118" t="s">
        <v>144</v>
      </c>
      <c r="D64" s="59">
        <v>4</v>
      </c>
      <c r="E64" s="46">
        <v>62.023800000000001</v>
      </c>
      <c r="F64" s="45">
        <v>0</v>
      </c>
      <c r="G64" s="46">
        <f t="shared" si="1"/>
        <v>62.023800000000001</v>
      </c>
      <c r="H64" s="47">
        <f>D64*E64</f>
        <v>248.09520000000001</v>
      </c>
      <c r="I64" s="47">
        <f>D64*E65</f>
        <v>0</v>
      </c>
      <c r="J64" s="46">
        <f>D64*F64</f>
        <v>0</v>
      </c>
      <c r="K64" s="47">
        <f>D64*G64</f>
        <v>248.09520000000001</v>
      </c>
      <c r="L64" s="46">
        <v>0</v>
      </c>
    </row>
    <row r="65" spans="1:12" s="48" customFormat="1" ht="14.25" customHeight="1" x14ac:dyDescent="0.2">
      <c r="A65" s="149"/>
      <c r="B65" s="117"/>
      <c r="C65" s="119"/>
      <c r="D65" s="49" t="s">
        <v>50</v>
      </c>
      <c r="E65" s="47">
        <v>0</v>
      </c>
      <c r="F65" s="50">
        <v>0</v>
      </c>
      <c r="G65" s="47">
        <f t="shared" si="1"/>
        <v>0</v>
      </c>
      <c r="H65" s="47"/>
      <c r="I65" s="47"/>
      <c r="J65" s="47">
        <f>D64*F65</f>
        <v>0</v>
      </c>
      <c r="K65" s="47"/>
      <c r="L65" s="47">
        <f>D64*L64</f>
        <v>0</v>
      </c>
    </row>
    <row r="66" spans="1:12" s="48" customFormat="1" ht="11.25" customHeight="1" x14ac:dyDescent="0.2">
      <c r="A66" s="143">
        <f t="shared" si="2"/>
        <v>8</v>
      </c>
      <c r="B66" s="60" t="s">
        <v>48</v>
      </c>
      <c r="C66" s="54" t="s">
        <v>51</v>
      </c>
      <c r="D66" s="59">
        <v>6</v>
      </c>
      <c r="E66" s="46">
        <v>6.5831400000000002</v>
      </c>
      <c r="F66" s="45">
        <v>0</v>
      </c>
      <c r="G66" s="46">
        <f t="shared" si="1"/>
        <v>6.5831400000000002</v>
      </c>
      <c r="H66" s="47">
        <f>D66*E66</f>
        <v>39.498840000000001</v>
      </c>
      <c r="I66" s="47">
        <f>D66*E67</f>
        <v>0</v>
      </c>
      <c r="J66" s="46">
        <f>D66*F66</f>
        <v>0</v>
      </c>
      <c r="K66" s="47">
        <f>D66*G66</f>
        <v>39.498840000000001</v>
      </c>
      <c r="L66" s="46">
        <v>0</v>
      </c>
    </row>
    <row r="67" spans="1:12" s="48" customFormat="1" ht="14.25" customHeight="1" x14ac:dyDescent="0.2">
      <c r="A67" s="149"/>
      <c r="B67" s="61"/>
      <c r="C67" s="62"/>
      <c r="D67" s="49" t="s">
        <v>50</v>
      </c>
      <c r="E67" s="47">
        <v>0</v>
      </c>
      <c r="F67" s="50">
        <v>0</v>
      </c>
      <c r="G67" s="47">
        <f t="shared" si="1"/>
        <v>0</v>
      </c>
      <c r="H67" s="47"/>
      <c r="I67" s="47"/>
      <c r="J67" s="47">
        <f>D66*F67</f>
        <v>0</v>
      </c>
      <c r="K67" s="47"/>
      <c r="L67" s="47">
        <f>D66*L66</f>
        <v>0</v>
      </c>
    </row>
    <row r="68" spans="1:12" s="48" customFormat="1" ht="11.25" customHeight="1" x14ac:dyDescent="0.2">
      <c r="A68" s="143">
        <f t="shared" si="2"/>
        <v>9</v>
      </c>
      <c r="B68" s="60" t="s">
        <v>48</v>
      </c>
      <c r="C68" s="147" t="s">
        <v>52</v>
      </c>
      <c r="D68" s="59">
        <v>4</v>
      </c>
      <c r="E68" s="46">
        <v>4.2184200000000001</v>
      </c>
      <c r="F68" s="45">
        <v>0</v>
      </c>
      <c r="G68" s="46">
        <f t="shared" si="1"/>
        <v>4.2184200000000001</v>
      </c>
      <c r="H68" s="47">
        <f>D68*E68</f>
        <v>16.87368</v>
      </c>
      <c r="I68" s="47">
        <f>D68*E69</f>
        <v>0</v>
      </c>
      <c r="J68" s="45">
        <f>D68*F68</f>
        <v>0</v>
      </c>
      <c r="K68" s="47">
        <f>D68*G68</f>
        <v>16.87368</v>
      </c>
      <c r="L68" s="46">
        <v>0</v>
      </c>
    </row>
    <row r="69" spans="1:12" s="48" customFormat="1" ht="15" customHeight="1" x14ac:dyDescent="0.2">
      <c r="A69" s="149"/>
      <c r="B69" s="61"/>
      <c r="C69" s="150"/>
      <c r="D69" s="49" t="s">
        <v>50</v>
      </c>
      <c r="E69" s="47">
        <v>0</v>
      </c>
      <c r="F69" s="50">
        <v>0</v>
      </c>
      <c r="G69" s="47">
        <f t="shared" si="1"/>
        <v>0</v>
      </c>
      <c r="H69" s="47"/>
      <c r="I69" s="47"/>
      <c r="J69" s="47">
        <f>D68*F69</f>
        <v>0</v>
      </c>
      <c r="K69" s="47"/>
      <c r="L69" s="47">
        <f>D68*L68</f>
        <v>0</v>
      </c>
    </row>
    <row r="70" spans="1:12" s="48" customFormat="1" ht="11.25" customHeight="1" x14ac:dyDescent="0.2">
      <c r="A70" s="143">
        <f t="shared" si="2"/>
        <v>10</v>
      </c>
      <c r="B70" s="151" t="s">
        <v>48</v>
      </c>
      <c r="C70" s="147" t="s">
        <v>147</v>
      </c>
      <c r="D70" s="59">
        <v>139</v>
      </c>
      <c r="E70" s="46">
        <v>40.340519999999998</v>
      </c>
      <c r="F70" s="45">
        <v>0</v>
      </c>
      <c r="G70" s="46">
        <f t="shared" si="1"/>
        <v>40.340519999999998</v>
      </c>
      <c r="H70" s="47">
        <f>D70*E70</f>
        <v>5607.3322799999996</v>
      </c>
      <c r="I70" s="47">
        <f>D70*E71</f>
        <v>0</v>
      </c>
      <c r="J70" s="46">
        <f>D70*F70</f>
        <v>0</v>
      </c>
      <c r="K70" s="47">
        <f>D70*G70</f>
        <v>5607.3322799999996</v>
      </c>
      <c r="L70" s="46">
        <v>0</v>
      </c>
    </row>
    <row r="71" spans="1:12" s="48" customFormat="1" ht="15" customHeight="1" x14ac:dyDescent="0.2">
      <c r="A71" s="149"/>
      <c r="B71" s="152"/>
      <c r="C71" s="150"/>
      <c r="D71" s="49" t="s">
        <v>53</v>
      </c>
      <c r="E71" s="47">
        <v>0</v>
      </c>
      <c r="F71" s="50">
        <v>0</v>
      </c>
      <c r="G71" s="47">
        <f t="shared" si="1"/>
        <v>0</v>
      </c>
      <c r="H71" s="47"/>
      <c r="I71" s="47"/>
      <c r="J71" s="47">
        <f>D70*F71</f>
        <v>0</v>
      </c>
      <c r="K71" s="47"/>
      <c r="L71" s="47">
        <f>D70*L70</f>
        <v>0</v>
      </c>
    </row>
    <row r="72" spans="1:12" s="48" customFormat="1" ht="11.25" customHeight="1" x14ac:dyDescent="0.2">
      <c r="A72" s="143">
        <f t="shared" si="2"/>
        <v>11</v>
      </c>
      <c r="B72" s="151" t="s">
        <v>48</v>
      </c>
      <c r="C72" s="147" t="s">
        <v>134</v>
      </c>
      <c r="D72" s="59">
        <v>11</v>
      </c>
      <c r="E72" s="46">
        <v>4.87974</v>
      </c>
      <c r="F72" s="45">
        <v>0</v>
      </c>
      <c r="G72" s="46">
        <f t="shared" si="1"/>
        <v>4.87974</v>
      </c>
      <c r="H72" s="47">
        <f>D72*E72</f>
        <v>53.677140000000001</v>
      </c>
      <c r="I72" s="47">
        <f>D72*E73</f>
        <v>0</v>
      </c>
      <c r="J72" s="46">
        <f>D72*F72</f>
        <v>0</v>
      </c>
      <c r="K72" s="47">
        <f>D72*G72</f>
        <v>53.677140000000001</v>
      </c>
      <c r="L72" s="45">
        <v>0</v>
      </c>
    </row>
    <row r="73" spans="1:12" s="48" customFormat="1" ht="13.5" customHeight="1" x14ac:dyDescent="0.2">
      <c r="A73" s="149"/>
      <c r="B73" s="152"/>
      <c r="C73" s="150"/>
      <c r="D73" s="49" t="s">
        <v>54</v>
      </c>
      <c r="E73" s="47">
        <v>0</v>
      </c>
      <c r="F73" s="50">
        <v>0</v>
      </c>
      <c r="G73" s="47">
        <f t="shared" si="1"/>
        <v>0</v>
      </c>
      <c r="H73" s="47"/>
      <c r="I73" s="47"/>
      <c r="J73" s="47">
        <f>D72*F73</f>
        <v>0</v>
      </c>
      <c r="K73" s="47"/>
      <c r="L73" s="47">
        <f>D72*L72</f>
        <v>0</v>
      </c>
    </row>
    <row r="74" spans="1:12" s="48" customFormat="1" ht="11.25" customHeight="1" x14ac:dyDescent="0.2">
      <c r="A74" s="143">
        <f t="shared" si="2"/>
        <v>12</v>
      </c>
      <c r="B74" s="151" t="s">
        <v>48</v>
      </c>
      <c r="C74" s="147" t="s">
        <v>55</v>
      </c>
      <c r="D74" s="59">
        <v>12</v>
      </c>
      <c r="E74" s="46">
        <v>4.5290399999999993</v>
      </c>
      <c r="F74" s="45">
        <v>0</v>
      </c>
      <c r="G74" s="46">
        <f t="shared" si="1"/>
        <v>4.5290399999999993</v>
      </c>
      <c r="H74" s="47">
        <f>D74*E74</f>
        <v>54.348479999999995</v>
      </c>
      <c r="I74" s="47">
        <f>D74*E75</f>
        <v>0</v>
      </c>
      <c r="J74" s="46">
        <f>D74*F74</f>
        <v>0</v>
      </c>
      <c r="K74" s="47">
        <f>D74*G74</f>
        <v>54.348479999999995</v>
      </c>
      <c r="L74" s="45">
        <v>0</v>
      </c>
    </row>
    <row r="75" spans="1:12" s="48" customFormat="1" ht="14.25" customHeight="1" x14ac:dyDescent="0.2">
      <c r="A75" s="149"/>
      <c r="B75" s="152"/>
      <c r="C75" s="150"/>
      <c r="D75" s="49" t="s">
        <v>54</v>
      </c>
      <c r="E75" s="47">
        <v>0</v>
      </c>
      <c r="F75" s="50">
        <v>0</v>
      </c>
      <c r="G75" s="47">
        <f t="shared" si="1"/>
        <v>0</v>
      </c>
      <c r="H75" s="47"/>
      <c r="I75" s="47"/>
      <c r="J75" s="47">
        <f>D74*F75</f>
        <v>0</v>
      </c>
      <c r="K75" s="47"/>
      <c r="L75" s="47">
        <f>D74*L74</f>
        <v>0</v>
      </c>
    </row>
    <row r="76" spans="1:12" s="48" customFormat="1" ht="11.25" customHeight="1" x14ac:dyDescent="0.2">
      <c r="A76" s="143">
        <f t="shared" si="2"/>
        <v>13</v>
      </c>
      <c r="B76" s="151" t="s">
        <v>48</v>
      </c>
      <c r="C76" s="147" t="s">
        <v>56</v>
      </c>
      <c r="D76" s="59">
        <v>22</v>
      </c>
      <c r="E76" s="46">
        <v>7.15</v>
      </c>
      <c r="F76" s="45">
        <v>0</v>
      </c>
      <c r="G76" s="46">
        <f t="shared" si="1"/>
        <v>7.15</v>
      </c>
      <c r="H76" s="47">
        <f>D76*E76</f>
        <v>157.30000000000001</v>
      </c>
      <c r="I76" s="47">
        <f>D76*E77</f>
        <v>0</v>
      </c>
      <c r="J76" s="46">
        <f>D76*F76</f>
        <v>0</v>
      </c>
      <c r="K76" s="47">
        <f>D76*G76</f>
        <v>157.30000000000001</v>
      </c>
      <c r="L76" s="45">
        <v>0</v>
      </c>
    </row>
    <row r="77" spans="1:12" s="48" customFormat="1" ht="16.5" customHeight="1" x14ac:dyDescent="0.2">
      <c r="A77" s="149"/>
      <c r="B77" s="152"/>
      <c r="C77" s="150"/>
      <c r="D77" s="49" t="s">
        <v>53</v>
      </c>
      <c r="E77" s="47">
        <v>0</v>
      </c>
      <c r="F77" s="50">
        <v>0</v>
      </c>
      <c r="G77" s="47">
        <f t="shared" si="1"/>
        <v>0</v>
      </c>
      <c r="H77" s="47"/>
      <c r="I77" s="47"/>
      <c r="J77" s="47">
        <f>D76*F77</f>
        <v>0</v>
      </c>
      <c r="K77" s="47"/>
      <c r="L77" s="47">
        <f>D76*L76</f>
        <v>0</v>
      </c>
    </row>
    <row r="78" spans="1:12" s="48" customFormat="1" ht="11.25" customHeight="1" x14ac:dyDescent="0.2">
      <c r="A78" s="143">
        <f t="shared" si="2"/>
        <v>14</v>
      </c>
      <c r="B78" s="151" t="s">
        <v>48</v>
      </c>
      <c r="C78" s="147" t="s">
        <v>57</v>
      </c>
      <c r="D78" s="59">
        <v>22</v>
      </c>
      <c r="E78" s="46">
        <v>2.63</v>
      </c>
      <c r="F78" s="45">
        <v>0</v>
      </c>
      <c r="G78" s="46">
        <f t="shared" si="1"/>
        <v>2.63</v>
      </c>
      <c r="H78" s="47">
        <f>D78*E78</f>
        <v>57.86</v>
      </c>
      <c r="I78" s="47">
        <f>D78*E79</f>
        <v>0</v>
      </c>
      <c r="J78" s="46">
        <f>D78*F78</f>
        <v>0</v>
      </c>
      <c r="K78" s="47">
        <f>D78*G78</f>
        <v>57.86</v>
      </c>
      <c r="L78" s="45">
        <v>0</v>
      </c>
    </row>
    <row r="79" spans="1:12" s="48" customFormat="1" ht="14.25" customHeight="1" x14ac:dyDescent="0.2">
      <c r="A79" s="149"/>
      <c r="B79" s="152"/>
      <c r="C79" s="150"/>
      <c r="D79" s="49" t="s">
        <v>50</v>
      </c>
      <c r="E79" s="47">
        <v>0</v>
      </c>
      <c r="F79" s="50">
        <v>0</v>
      </c>
      <c r="G79" s="47">
        <f t="shared" si="1"/>
        <v>0</v>
      </c>
      <c r="H79" s="47"/>
      <c r="I79" s="47"/>
      <c r="J79" s="47">
        <f>D78*F79</f>
        <v>0</v>
      </c>
      <c r="K79" s="47"/>
      <c r="L79" s="50">
        <f>D78*L78</f>
        <v>0</v>
      </c>
    </row>
    <row r="80" spans="1:12" s="48" customFormat="1" ht="11.25" customHeight="1" x14ac:dyDescent="0.2">
      <c r="A80" s="143">
        <f t="shared" si="2"/>
        <v>15</v>
      </c>
      <c r="B80" s="151" t="s">
        <v>48</v>
      </c>
      <c r="C80" s="147" t="s">
        <v>58</v>
      </c>
      <c r="D80" s="59">
        <v>10</v>
      </c>
      <c r="E80" s="46">
        <v>0.49</v>
      </c>
      <c r="F80" s="45">
        <v>0</v>
      </c>
      <c r="G80" s="46">
        <f t="shared" si="1"/>
        <v>0.49</v>
      </c>
      <c r="H80" s="47">
        <f>D80*E80</f>
        <v>4.9000000000000004</v>
      </c>
      <c r="I80" s="47">
        <f>D80*E81</f>
        <v>0</v>
      </c>
      <c r="J80" s="46">
        <f>D80*F80</f>
        <v>0</v>
      </c>
      <c r="K80" s="47">
        <f>D80*G80</f>
        <v>4.9000000000000004</v>
      </c>
      <c r="L80" s="45">
        <v>0</v>
      </c>
    </row>
    <row r="81" spans="1:12" s="48" customFormat="1" ht="14.25" customHeight="1" x14ac:dyDescent="0.2">
      <c r="A81" s="149"/>
      <c r="B81" s="152"/>
      <c r="C81" s="150"/>
      <c r="D81" s="49" t="s">
        <v>50</v>
      </c>
      <c r="E81" s="47">
        <v>0</v>
      </c>
      <c r="F81" s="50">
        <v>0</v>
      </c>
      <c r="G81" s="47">
        <f t="shared" si="1"/>
        <v>0</v>
      </c>
      <c r="H81" s="47"/>
      <c r="I81" s="47"/>
      <c r="J81" s="47">
        <f>D80*F81</f>
        <v>0</v>
      </c>
      <c r="K81" s="47"/>
      <c r="L81" s="50">
        <f>D80*L80</f>
        <v>0</v>
      </c>
    </row>
    <row r="82" spans="1:12" s="48" customFormat="1" ht="11.25" customHeight="1" x14ac:dyDescent="0.2">
      <c r="A82" s="143">
        <f t="shared" si="2"/>
        <v>16</v>
      </c>
      <c r="B82" s="151" t="s">
        <v>48</v>
      </c>
      <c r="C82" s="147" t="s">
        <v>123</v>
      </c>
      <c r="D82" s="59">
        <v>2</v>
      </c>
      <c r="E82" s="46">
        <v>152.304</v>
      </c>
      <c r="F82" s="45">
        <v>0</v>
      </c>
      <c r="G82" s="46">
        <f t="shared" si="1"/>
        <v>152.304</v>
      </c>
      <c r="H82" s="47">
        <f>D82*E82</f>
        <v>304.608</v>
      </c>
      <c r="I82" s="47">
        <f>D82*E83</f>
        <v>0</v>
      </c>
      <c r="J82" s="45">
        <f>D82*F82</f>
        <v>0</v>
      </c>
      <c r="K82" s="47">
        <f>D82*G82</f>
        <v>304.608</v>
      </c>
      <c r="L82" s="45">
        <v>0</v>
      </c>
    </row>
    <row r="83" spans="1:12" s="48" customFormat="1" ht="15.75" customHeight="1" x14ac:dyDescent="0.2">
      <c r="A83" s="149"/>
      <c r="B83" s="152"/>
      <c r="C83" s="148"/>
      <c r="D83" s="49" t="s">
        <v>50</v>
      </c>
      <c r="E83" s="47">
        <v>0</v>
      </c>
      <c r="F83" s="50">
        <v>0</v>
      </c>
      <c r="G83" s="47">
        <f t="shared" si="1"/>
        <v>0</v>
      </c>
      <c r="H83" s="47"/>
      <c r="I83" s="47"/>
      <c r="J83" s="47">
        <f>D82*F83</f>
        <v>0</v>
      </c>
      <c r="K83" s="47"/>
      <c r="L83" s="47">
        <f>D82*L82</f>
        <v>0</v>
      </c>
    </row>
    <row r="84" spans="1:12" s="48" customFormat="1" ht="11.25" hidden="1" customHeight="1" x14ac:dyDescent="0.2">
      <c r="A84" s="143">
        <f t="shared" si="2"/>
        <v>17</v>
      </c>
      <c r="B84" s="151" t="s">
        <v>48</v>
      </c>
      <c r="C84" s="147" t="s">
        <v>143</v>
      </c>
      <c r="D84" s="59">
        <v>0</v>
      </c>
      <c r="E84" s="46">
        <v>87</v>
      </c>
      <c r="F84" s="45">
        <v>0</v>
      </c>
      <c r="G84" s="46">
        <f t="shared" si="1"/>
        <v>87</v>
      </c>
      <c r="H84" s="47">
        <f>D84*E84</f>
        <v>0</v>
      </c>
      <c r="I84" s="47">
        <f>D84*E85</f>
        <v>0</v>
      </c>
      <c r="J84" s="45">
        <f>D84*F84</f>
        <v>0</v>
      </c>
      <c r="K84" s="47">
        <f>D84*G84</f>
        <v>0</v>
      </c>
      <c r="L84" s="45">
        <v>0</v>
      </c>
    </row>
    <row r="85" spans="1:12" s="48" customFormat="1" ht="15.75" hidden="1" customHeight="1" x14ac:dyDescent="0.2">
      <c r="A85" s="149"/>
      <c r="B85" s="152"/>
      <c r="C85" s="148"/>
      <c r="D85" s="49" t="s">
        <v>50</v>
      </c>
      <c r="E85" s="47">
        <v>0</v>
      </c>
      <c r="F85" s="50">
        <v>0</v>
      </c>
      <c r="G85" s="47">
        <f t="shared" si="1"/>
        <v>0</v>
      </c>
      <c r="H85" s="47"/>
      <c r="I85" s="47"/>
      <c r="J85" s="47">
        <f>D84*F85</f>
        <v>0</v>
      </c>
      <c r="K85" s="47"/>
      <c r="L85" s="47">
        <f>D84*L84</f>
        <v>0</v>
      </c>
    </row>
    <row r="86" spans="1:12" s="48" customFormat="1" ht="11.25" customHeight="1" x14ac:dyDescent="0.2">
      <c r="A86" s="143">
        <f t="shared" si="2"/>
        <v>18</v>
      </c>
      <c r="B86" s="151" t="s">
        <v>48</v>
      </c>
      <c r="C86" s="147" t="s">
        <v>128</v>
      </c>
      <c r="D86" s="59">
        <v>4</v>
      </c>
      <c r="E86" s="46">
        <v>19.468859999999999</v>
      </c>
      <c r="F86" s="45">
        <v>0</v>
      </c>
      <c r="G86" s="46">
        <f t="shared" si="1"/>
        <v>19.468859999999999</v>
      </c>
      <c r="H86" s="47">
        <f>D86*E86</f>
        <v>77.875439999999998</v>
      </c>
      <c r="I86" s="47">
        <f>D86*E87</f>
        <v>0</v>
      </c>
      <c r="J86" s="45">
        <f>D86*F86</f>
        <v>0</v>
      </c>
      <c r="K86" s="47">
        <f>D86*G86</f>
        <v>77.875439999999998</v>
      </c>
      <c r="L86" s="45">
        <v>0</v>
      </c>
    </row>
    <row r="87" spans="1:12" s="48" customFormat="1" ht="15.75" customHeight="1" x14ac:dyDescent="0.2">
      <c r="A87" s="149"/>
      <c r="B87" s="152"/>
      <c r="C87" s="148"/>
      <c r="D87" s="49" t="s">
        <v>50</v>
      </c>
      <c r="E87" s="47">
        <v>0</v>
      </c>
      <c r="F87" s="50">
        <v>0</v>
      </c>
      <c r="G87" s="47">
        <f t="shared" si="1"/>
        <v>0</v>
      </c>
      <c r="H87" s="47"/>
      <c r="I87" s="47"/>
      <c r="J87" s="47">
        <f>D86*F87</f>
        <v>0</v>
      </c>
      <c r="K87" s="47"/>
      <c r="L87" s="47">
        <f>D86*L86</f>
        <v>0</v>
      </c>
    </row>
    <row r="88" spans="1:12" s="48" customFormat="1" ht="11.25" customHeight="1" x14ac:dyDescent="0.2">
      <c r="A88" s="143">
        <f t="shared" si="2"/>
        <v>19</v>
      </c>
      <c r="B88" s="151" t="s">
        <v>48</v>
      </c>
      <c r="C88" s="147" t="s">
        <v>130</v>
      </c>
      <c r="D88" s="59">
        <v>4</v>
      </c>
      <c r="E88" s="46">
        <v>145.29</v>
      </c>
      <c r="F88" s="45">
        <v>0</v>
      </c>
      <c r="G88" s="46">
        <f t="shared" si="1"/>
        <v>145.29</v>
      </c>
      <c r="H88" s="47">
        <f>D88*E88</f>
        <v>581.16</v>
      </c>
      <c r="I88" s="47">
        <f>D88*E89</f>
        <v>0</v>
      </c>
      <c r="J88" s="45">
        <f>D88*F88</f>
        <v>0</v>
      </c>
      <c r="K88" s="47">
        <f>D88*G88</f>
        <v>581.16</v>
      </c>
      <c r="L88" s="45">
        <v>0</v>
      </c>
    </row>
    <row r="89" spans="1:12" s="48" customFormat="1" ht="15.75" customHeight="1" x14ac:dyDescent="0.2">
      <c r="A89" s="149"/>
      <c r="B89" s="152"/>
      <c r="C89" s="148"/>
      <c r="D89" s="49" t="s">
        <v>50</v>
      </c>
      <c r="E89" s="47">
        <v>0</v>
      </c>
      <c r="F89" s="50">
        <v>0</v>
      </c>
      <c r="G89" s="47">
        <f t="shared" si="1"/>
        <v>0</v>
      </c>
      <c r="H89" s="47"/>
      <c r="I89" s="47"/>
      <c r="J89" s="47">
        <f>D88*F89</f>
        <v>0</v>
      </c>
      <c r="K89" s="47"/>
      <c r="L89" s="47">
        <f>D88*L88</f>
        <v>0</v>
      </c>
    </row>
    <row r="90" spans="1:12" s="65" customFormat="1" ht="11.25" x14ac:dyDescent="0.2">
      <c r="A90" s="170"/>
      <c r="B90" s="171"/>
      <c r="C90" s="171"/>
      <c r="D90" s="171"/>
      <c r="E90" s="171"/>
      <c r="F90" s="171"/>
      <c r="G90" s="172"/>
      <c r="H90" s="63">
        <f>SUM(H27:H89)</f>
        <v>15976.87146</v>
      </c>
      <c r="I90" s="63">
        <f>SUM(I27:I89)</f>
        <v>282.63412</v>
      </c>
      <c r="J90" s="63">
        <f>J27+J29+J31+J33+J35+J37+J39+J41+J43+J45+J47</f>
        <v>1133.6693399999999</v>
      </c>
      <c r="K90" s="63">
        <f>SUM(K27:K89)</f>
        <v>14558.947999999999</v>
      </c>
      <c r="L90" s="64"/>
    </row>
    <row r="91" spans="1:12" s="65" customFormat="1" ht="11.25" x14ac:dyDescent="0.2">
      <c r="A91" s="173"/>
      <c r="B91" s="174"/>
      <c r="C91" s="174"/>
      <c r="D91" s="174"/>
      <c r="E91" s="174"/>
      <c r="F91" s="174"/>
      <c r="G91" s="175"/>
      <c r="H91" s="63"/>
      <c r="I91" s="63"/>
      <c r="J91" s="63">
        <f>J28+J30+J32+J34+J36+J38+J40+J42+J44+J46+J48</f>
        <v>86.545990000000018</v>
      </c>
      <c r="K91" s="63"/>
      <c r="L91" s="63">
        <f>L28+L30+L32+L34+L36+L38+L40+L42+L44+L46+L48</f>
        <v>30.861700000000003</v>
      </c>
    </row>
    <row r="92" spans="1:12" s="65" customFormat="1" ht="11.25" x14ac:dyDescent="0.2">
      <c r="A92" s="170" t="s">
        <v>59</v>
      </c>
      <c r="B92" s="171"/>
      <c r="C92" s="171"/>
      <c r="D92" s="171"/>
      <c r="E92" s="171"/>
      <c r="F92" s="171"/>
      <c r="G92" s="172"/>
      <c r="H92" s="63">
        <f>K90</f>
        <v>14558.947999999999</v>
      </c>
      <c r="I92" s="63"/>
      <c r="J92" s="63"/>
      <c r="K92" s="63">
        <f>K90</f>
        <v>14558.947999999999</v>
      </c>
      <c r="L92" s="64"/>
    </row>
    <row r="93" spans="1:12" s="65" customFormat="1" ht="11.25" x14ac:dyDescent="0.2">
      <c r="A93" s="173"/>
      <c r="B93" s="174"/>
      <c r="C93" s="174"/>
      <c r="D93" s="174"/>
      <c r="E93" s="174"/>
      <c r="F93" s="174"/>
      <c r="G93" s="175"/>
      <c r="H93" s="63"/>
      <c r="I93" s="63"/>
      <c r="J93" s="63"/>
      <c r="K93" s="63"/>
      <c r="L93" s="64"/>
    </row>
    <row r="94" spans="1:12" s="65" customFormat="1" ht="11.25" x14ac:dyDescent="0.2">
      <c r="A94" s="170" t="s">
        <v>60</v>
      </c>
      <c r="B94" s="171"/>
      <c r="C94" s="171"/>
      <c r="D94" s="171"/>
      <c r="E94" s="171"/>
      <c r="F94" s="171"/>
      <c r="G94" s="172"/>
      <c r="H94" s="63">
        <f>H90</f>
        <v>15976.87146</v>
      </c>
      <c r="I94" s="63">
        <f>I90</f>
        <v>282.63412</v>
      </c>
      <c r="J94" s="63">
        <f>J90</f>
        <v>1133.6693399999999</v>
      </c>
      <c r="K94" s="63">
        <f>K92</f>
        <v>14558.947999999999</v>
      </c>
      <c r="L94" s="64"/>
    </row>
    <row r="95" spans="1:12" s="65" customFormat="1" ht="11.25" x14ac:dyDescent="0.2">
      <c r="A95" s="173"/>
      <c r="B95" s="174"/>
      <c r="C95" s="174"/>
      <c r="D95" s="174"/>
      <c r="E95" s="174"/>
      <c r="F95" s="174"/>
      <c r="G95" s="175"/>
      <c r="H95" s="63"/>
      <c r="I95" s="63"/>
      <c r="J95" s="63">
        <f>J91</f>
        <v>86.545990000000018</v>
      </c>
      <c r="K95" s="63"/>
      <c r="L95" s="63">
        <f>L91</f>
        <v>30.861700000000003</v>
      </c>
    </row>
    <row r="96" spans="1:12" s="65" customFormat="1" ht="11.25" hidden="1" customHeight="1" x14ac:dyDescent="0.2">
      <c r="A96" s="176" t="s">
        <v>61</v>
      </c>
      <c r="B96" s="177"/>
      <c r="C96" s="177"/>
      <c r="D96" s="177"/>
      <c r="E96" s="177"/>
      <c r="F96" s="177"/>
      <c r="G96" s="66">
        <f>I96+J97-I94-J95</f>
        <v>0</v>
      </c>
      <c r="H96" s="63">
        <f>K96+J96+I96</f>
        <v>15975.251459999999</v>
      </c>
      <c r="I96" s="63">
        <f>I94*1</f>
        <v>282.63412</v>
      </c>
      <c r="J96" s="63">
        <f>(J97-J95)+J94</f>
        <v>1133.6693399999999</v>
      </c>
      <c r="K96" s="63">
        <f>K94</f>
        <v>14558.947999999999</v>
      </c>
      <c r="L96" s="64"/>
    </row>
    <row r="97" spans="1:12" s="65" customFormat="1" ht="11.25" hidden="1" customHeight="1" x14ac:dyDescent="0.2">
      <c r="A97" s="178"/>
      <c r="B97" s="179"/>
      <c r="C97" s="179"/>
      <c r="D97" s="179"/>
      <c r="E97" s="179"/>
      <c r="F97" s="179"/>
      <c r="G97" s="67"/>
      <c r="H97" s="63"/>
      <c r="I97" s="63"/>
      <c r="J97" s="63">
        <f>J95*1</f>
        <v>86.545990000000018</v>
      </c>
      <c r="K97" s="63"/>
      <c r="L97" s="63">
        <f>L95</f>
        <v>30.861700000000003</v>
      </c>
    </row>
    <row r="98" spans="1:12" s="65" customFormat="1" ht="11.25" hidden="1" customHeight="1" x14ac:dyDescent="0.2">
      <c r="A98" s="180"/>
      <c r="B98" s="181"/>
      <c r="C98" s="181"/>
      <c r="D98" s="181"/>
      <c r="E98" s="181"/>
      <c r="F98" s="181"/>
      <c r="G98" s="68"/>
      <c r="H98" s="63"/>
      <c r="I98" s="63"/>
      <c r="J98" s="63"/>
      <c r="K98" s="63"/>
      <c r="L98" s="64"/>
    </row>
    <row r="99" spans="1:12" s="65" customFormat="1" hidden="1" x14ac:dyDescent="0.2">
      <c r="A99" s="69"/>
      <c r="B99" s="70"/>
      <c r="C99" s="70"/>
      <c r="D99" s="70"/>
      <c r="E99" s="70"/>
      <c r="F99" s="70"/>
      <c r="G99" s="71"/>
      <c r="H99" s="63"/>
      <c r="I99" s="63"/>
      <c r="J99" s="63"/>
      <c r="K99" s="63"/>
      <c r="L99" s="64"/>
    </row>
    <row r="100" spans="1:12" s="58" customFormat="1" ht="11.25" x14ac:dyDescent="0.2">
      <c r="B100" s="58" t="s">
        <v>62</v>
      </c>
      <c r="D100" s="72"/>
      <c r="G100" s="73" t="s">
        <v>63</v>
      </c>
      <c r="I100" s="73" t="s">
        <v>64</v>
      </c>
      <c r="K100" s="58" t="s">
        <v>65</v>
      </c>
    </row>
    <row r="101" spans="1:12" s="58" customFormat="1" ht="11.25" hidden="1" x14ac:dyDescent="0.2">
      <c r="D101" s="72"/>
      <c r="K101" s="74" t="s">
        <v>66</v>
      </c>
    </row>
    <row r="102" spans="1:12" s="77" customFormat="1" ht="11.25" hidden="1" x14ac:dyDescent="0.2">
      <c r="A102" s="75"/>
      <c r="B102" s="75"/>
      <c r="C102" s="75"/>
      <c r="D102" s="76"/>
      <c r="E102" s="75"/>
      <c r="F102" s="75"/>
      <c r="G102" s="75"/>
      <c r="H102" s="75"/>
      <c r="I102" s="75"/>
      <c r="J102" s="75"/>
      <c r="K102" s="75"/>
      <c r="L102" s="75"/>
    </row>
    <row r="103" spans="1:12" s="77" customFormat="1" x14ac:dyDescent="0.2">
      <c r="A103" s="75" t="s">
        <v>0</v>
      </c>
      <c r="B103" s="166" t="s">
        <v>67</v>
      </c>
      <c r="C103" s="167"/>
      <c r="D103" s="167"/>
      <c r="E103" s="167"/>
      <c r="F103" s="168"/>
      <c r="G103" s="168"/>
      <c r="H103" s="168"/>
      <c r="I103" s="168"/>
      <c r="J103" s="169">
        <f>H96</f>
        <v>15975.251459999999</v>
      </c>
      <c r="K103" s="168"/>
      <c r="L103" s="167"/>
    </row>
    <row r="104" spans="1:12" s="79" customFormat="1" x14ac:dyDescent="0.2">
      <c r="A104" s="78"/>
      <c r="B104" s="166" t="s">
        <v>68</v>
      </c>
      <c r="C104" s="167"/>
      <c r="D104" s="167"/>
      <c r="E104" s="167"/>
      <c r="F104" s="168">
        <v>0.6</v>
      </c>
      <c r="G104" s="168"/>
      <c r="H104" s="168">
        <v>105</v>
      </c>
      <c r="I104" s="168"/>
      <c r="J104" s="169">
        <f>(I96+J97)*1.05*0.6</f>
        <v>232.58346929999999</v>
      </c>
      <c r="K104" s="168"/>
      <c r="L104" s="167"/>
    </row>
    <row r="105" spans="1:12" s="79" customFormat="1" x14ac:dyDescent="0.2">
      <c r="A105" s="78"/>
      <c r="B105" s="166" t="s">
        <v>67</v>
      </c>
      <c r="C105" s="167"/>
      <c r="D105" s="167"/>
      <c r="E105" s="167"/>
      <c r="F105" s="168"/>
      <c r="G105" s="168"/>
      <c r="H105" s="168"/>
      <c r="I105" s="168"/>
      <c r="J105" s="169">
        <f>J103+J104</f>
        <v>16207.834929299999</v>
      </c>
      <c r="K105" s="168"/>
      <c r="L105" s="167"/>
    </row>
    <row r="106" spans="1:12" s="79" customFormat="1" x14ac:dyDescent="0.2">
      <c r="A106" s="78"/>
      <c r="B106" s="166" t="s">
        <v>69</v>
      </c>
      <c r="C106" s="167"/>
      <c r="D106" s="167"/>
      <c r="E106" s="167"/>
      <c r="F106" s="168">
        <v>1</v>
      </c>
      <c r="G106" s="168"/>
      <c r="H106" s="168">
        <v>60</v>
      </c>
      <c r="I106" s="168"/>
      <c r="J106" s="169">
        <f>(I96+J97)*0.6</f>
        <v>221.50806600000001</v>
      </c>
      <c r="K106" s="168"/>
      <c r="L106" s="167"/>
    </row>
    <row r="107" spans="1:12" s="79" customFormat="1" x14ac:dyDescent="0.2">
      <c r="A107" s="78"/>
      <c r="B107" s="182" t="s">
        <v>67</v>
      </c>
      <c r="C107" s="183"/>
      <c r="D107" s="183"/>
      <c r="E107" s="183"/>
      <c r="F107" s="168"/>
      <c r="G107" s="168"/>
      <c r="H107" s="168"/>
      <c r="I107" s="168"/>
      <c r="J107" s="169">
        <f>J105+J106</f>
        <v>16429.342995299998</v>
      </c>
      <c r="K107" s="168"/>
      <c r="L107" s="167"/>
    </row>
    <row r="108" spans="1:12" s="65" customFormat="1" x14ac:dyDescent="0.2">
      <c r="A108" s="69"/>
      <c r="B108" s="70"/>
      <c r="C108" s="70"/>
      <c r="D108" s="70"/>
      <c r="E108" s="70"/>
      <c r="F108" s="70"/>
      <c r="G108" s="71"/>
      <c r="H108" s="80"/>
      <c r="I108" s="80"/>
      <c r="J108" s="80"/>
      <c r="K108" s="80"/>
      <c r="L108" s="81"/>
    </row>
    <row r="109" spans="1:12" s="65" customFormat="1" ht="11.25" customHeight="1" x14ac:dyDescent="0.2">
      <c r="A109" s="184" t="s">
        <v>153</v>
      </c>
      <c r="B109" s="185"/>
      <c r="C109" s="185"/>
      <c r="D109" s="185"/>
      <c r="E109" s="185"/>
      <c r="F109" s="185"/>
      <c r="G109" s="186"/>
      <c r="H109" s="63">
        <f>K109+J109+I109</f>
        <v>138984.68770199997</v>
      </c>
      <c r="I109" s="63">
        <f>I94*B111</f>
        <v>2458.9168439999999</v>
      </c>
      <c r="J109" s="63">
        <f>J94*B111</f>
        <v>9862.9232579999989</v>
      </c>
      <c r="K109" s="63">
        <f>K94*B111</f>
        <v>126662.84759999998</v>
      </c>
      <c r="L109" s="64"/>
    </row>
    <row r="110" spans="1:12" s="65" customFormat="1" ht="18" customHeight="1" x14ac:dyDescent="0.2">
      <c r="A110" s="187"/>
      <c r="B110" s="188"/>
      <c r="C110" s="188"/>
      <c r="D110" s="188"/>
      <c r="E110" s="188"/>
      <c r="F110" s="188"/>
      <c r="G110" s="189"/>
      <c r="H110" s="63"/>
      <c r="I110" s="63"/>
      <c r="J110" s="63">
        <f>J95*B111</f>
        <v>752.9501130000001</v>
      </c>
      <c r="K110" s="63"/>
      <c r="L110" s="63">
        <f>L97</f>
        <v>30.861700000000003</v>
      </c>
    </row>
    <row r="111" spans="1:12" s="65" customFormat="1" ht="11.25" customHeight="1" x14ac:dyDescent="0.2">
      <c r="A111" s="101" t="s">
        <v>70</v>
      </c>
      <c r="B111" s="107">
        <v>8.6999999999999993</v>
      </c>
      <c r="C111" s="102"/>
      <c r="D111" s="102"/>
      <c r="E111" s="102"/>
      <c r="F111" s="102"/>
      <c r="G111" s="103"/>
      <c r="H111" s="63"/>
      <c r="I111" s="63"/>
      <c r="J111" s="63"/>
      <c r="K111" s="63"/>
      <c r="L111" s="64"/>
    </row>
    <row r="112" spans="1:12" s="65" customFormat="1" ht="11.25" hidden="1" customHeight="1" x14ac:dyDescent="0.2">
      <c r="A112" s="101" t="s">
        <v>70</v>
      </c>
      <c r="B112" s="107"/>
      <c r="C112" s="102" t="s">
        <v>71</v>
      </c>
      <c r="D112" s="102"/>
      <c r="E112" s="102"/>
      <c r="F112" s="102"/>
      <c r="G112" s="103"/>
      <c r="H112" s="63"/>
      <c r="I112" s="63"/>
      <c r="J112" s="63"/>
      <c r="K112" s="63"/>
      <c r="L112" s="64"/>
    </row>
    <row r="113" spans="1:12" s="65" customFormat="1" ht="11.25" hidden="1" customHeight="1" x14ac:dyDescent="0.2">
      <c r="A113" s="101" t="s">
        <v>70</v>
      </c>
      <c r="B113" s="107"/>
      <c r="C113" s="102" t="s">
        <v>72</v>
      </c>
      <c r="D113" s="102"/>
      <c r="E113" s="102"/>
      <c r="F113" s="102"/>
      <c r="G113" s="103"/>
      <c r="H113" s="63"/>
      <c r="I113" s="63"/>
      <c r="J113" s="63"/>
      <c r="K113" s="63"/>
      <c r="L113" s="64"/>
    </row>
    <row r="114" spans="1:12" s="65" customFormat="1" ht="11.25" hidden="1" customHeight="1" x14ac:dyDescent="0.2">
      <c r="A114" s="101"/>
      <c r="B114" s="102"/>
      <c r="C114" s="102"/>
      <c r="D114" s="102"/>
      <c r="E114" s="102"/>
      <c r="F114" s="102"/>
      <c r="G114" s="103"/>
      <c r="H114" s="63"/>
      <c r="I114" s="63"/>
      <c r="J114" s="63"/>
      <c r="K114" s="63"/>
      <c r="L114" s="64"/>
    </row>
    <row r="115" spans="1:12" s="65" customFormat="1" ht="11.25" hidden="1" customHeight="1" x14ac:dyDescent="0.2">
      <c r="A115" s="101"/>
      <c r="B115" s="102"/>
      <c r="C115" s="102"/>
      <c r="D115" s="102"/>
      <c r="E115" s="102"/>
      <c r="F115" s="102"/>
      <c r="G115" s="103"/>
      <c r="H115" s="63"/>
      <c r="I115" s="63"/>
      <c r="J115" s="63"/>
      <c r="K115" s="63"/>
      <c r="L115" s="64"/>
    </row>
    <row r="116" spans="1:12" s="65" customFormat="1" ht="11.25" hidden="1" customHeight="1" x14ac:dyDescent="0.2">
      <c r="A116" s="104"/>
      <c r="B116" s="105"/>
      <c r="C116" s="105"/>
      <c r="D116" s="105"/>
      <c r="E116" s="105"/>
      <c r="F116" s="105"/>
      <c r="G116" s="106"/>
      <c r="H116" s="63"/>
      <c r="I116" s="63"/>
      <c r="J116" s="63"/>
      <c r="K116" s="63"/>
      <c r="L116" s="64"/>
    </row>
    <row r="117" spans="1:12" ht="8.1" hidden="1" customHeight="1" x14ac:dyDescent="0.2">
      <c r="A117" s="82" t="s">
        <v>0</v>
      </c>
      <c r="B117" s="82" t="s">
        <v>0</v>
      </c>
      <c r="C117" s="82"/>
      <c r="D117" s="83"/>
      <c r="E117" s="82"/>
      <c r="F117" s="82"/>
      <c r="G117" s="82"/>
      <c r="H117" s="82"/>
      <c r="I117" s="82"/>
      <c r="J117" s="82"/>
      <c r="K117" s="82"/>
      <c r="L117" s="82"/>
    </row>
    <row r="118" spans="1:12" s="58" customFormat="1" ht="11.25" x14ac:dyDescent="0.2">
      <c r="A118" s="58" t="s">
        <v>0</v>
      </c>
      <c r="B118" s="58" t="s">
        <v>0</v>
      </c>
      <c r="D118" s="72"/>
    </row>
    <row r="119" spans="1:12" s="58" customFormat="1" ht="11.25" x14ac:dyDescent="0.2">
      <c r="B119" s="58" t="s">
        <v>62</v>
      </c>
      <c r="D119" s="72"/>
      <c r="G119" s="73" t="s">
        <v>63</v>
      </c>
      <c r="I119" s="73" t="s">
        <v>64</v>
      </c>
      <c r="K119" s="58" t="s">
        <v>65</v>
      </c>
    </row>
    <row r="120" spans="1:12" s="58" customFormat="1" ht="11.25" hidden="1" x14ac:dyDescent="0.2">
      <c r="D120" s="72"/>
      <c r="K120" s="74" t="s">
        <v>66</v>
      </c>
    </row>
    <row r="121" spans="1:12" s="77" customFormat="1" ht="11.25" hidden="1" x14ac:dyDescent="0.2">
      <c r="A121" s="75"/>
      <c r="B121" s="75"/>
      <c r="C121" s="75"/>
      <c r="D121" s="76"/>
      <c r="E121" s="75"/>
      <c r="F121" s="75"/>
      <c r="G121" s="75"/>
      <c r="H121" s="75"/>
      <c r="I121" s="75"/>
      <c r="J121" s="75"/>
      <c r="K121" s="75"/>
      <c r="L121" s="75"/>
    </row>
    <row r="122" spans="1:12" s="77" customFormat="1" x14ac:dyDescent="0.2">
      <c r="A122" s="75" t="s">
        <v>0</v>
      </c>
      <c r="B122" s="166" t="s">
        <v>67</v>
      </c>
      <c r="C122" s="167"/>
      <c r="D122" s="167"/>
      <c r="E122" s="167"/>
      <c r="F122" s="168"/>
      <c r="G122" s="168"/>
      <c r="H122" s="168"/>
      <c r="I122" s="168"/>
      <c r="J122" s="169">
        <f>H109</f>
        <v>138984.68770199997</v>
      </c>
      <c r="K122" s="168"/>
      <c r="L122" s="167"/>
    </row>
    <row r="123" spans="1:12" s="79" customFormat="1" x14ac:dyDescent="0.2">
      <c r="A123" s="78"/>
      <c r="B123" s="166" t="s">
        <v>68</v>
      </c>
      <c r="C123" s="167"/>
      <c r="D123" s="167"/>
      <c r="E123" s="167"/>
      <c r="F123" s="168">
        <v>0.6</v>
      </c>
      <c r="G123" s="168"/>
      <c r="H123" s="168">
        <v>105</v>
      </c>
      <c r="I123" s="168"/>
      <c r="J123" s="169">
        <f>I109*1.05*0.6</f>
        <v>1549.11761172</v>
      </c>
      <c r="K123" s="168"/>
      <c r="L123" s="167"/>
    </row>
    <row r="124" spans="1:12" s="79" customFormat="1" x14ac:dyDescent="0.2">
      <c r="A124" s="78"/>
      <c r="B124" s="166" t="s">
        <v>67</v>
      </c>
      <c r="C124" s="167"/>
      <c r="D124" s="167"/>
      <c r="E124" s="167"/>
      <c r="F124" s="168"/>
      <c r="G124" s="168"/>
      <c r="H124" s="168"/>
      <c r="I124" s="168"/>
      <c r="J124" s="169">
        <f>J122+J123</f>
        <v>140533.80531371996</v>
      </c>
      <c r="K124" s="168"/>
      <c r="L124" s="167"/>
    </row>
    <row r="125" spans="1:12" s="79" customFormat="1" x14ac:dyDescent="0.2">
      <c r="A125" s="78"/>
      <c r="B125" s="166" t="s">
        <v>69</v>
      </c>
      <c r="C125" s="167"/>
      <c r="D125" s="167"/>
      <c r="E125" s="167"/>
      <c r="F125" s="168">
        <v>1</v>
      </c>
      <c r="G125" s="168"/>
      <c r="H125" s="168">
        <v>60</v>
      </c>
      <c r="I125" s="168"/>
      <c r="J125" s="169">
        <f>I109*0.6</f>
        <v>1475.3501064</v>
      </c>
      <c r="K125" s="168"/>
      <c r="L125" s="167"/>
    </row>
    <row r="126" spans="1:12" s="79" customFormat="1" x14ac:dyDescent="0.2">
      <c r="A126" s="78"/>
      <c r="B126" s="166" t="s">
        <v>67</v>
      </c>
      <c r="C126" s="167"/>
      <c r="D126" s="167"/>
      <c r="E126" s="167"/>
      <c r="F126" s="168"/>
      <c r="G126" s="168"/>
      <c r="H126" s="168"/>
      <c r="I126" s="168"/>
      <c r="J126" s="169">
        <f>J124+J125</f>
        <v>142009.15542011996</v>
      </c>
      <c r="K126" s="168"/>
      <c r="L126" s="167"/>
    </row>
    <row r="127" spans="1:12" s="79" customFormat="1" x14ac:dyDescent="0.2">
      <c r="A127" s="78"/>
      <c r="B127" s="190" t="s">
        <v>73</v>
      </c>
      <c r="C127" s="167"/>
      <c r="D127" s="167"/>
      <c r="E127" s="167"/>
      <c r="F127" s="168"/>
      <c r="G127" s="168"/>
      <c r="H127" s="168">
        <v>20</v>
      </c>
      <c r="I127" s="168"/>
      <c r="J127" s="169">
        <f>J126*0.2</f>
        <v>28401.831084023994</v>
      </c>
      <c r="K127" s="168"/>
      <c r="L127" s="167"/>
    </row>
    <row r="128" spans="1:12" s="79" customFormat="1" x14ac:dyDescent="0.2">
      <c r="A128" s="78"/>
      <c r="B128" s="190" t="s">
        <v>74</v>
      </c>
      <c r="C128" s="167"/>
      <c r="D128" s="167"/>
      <c r="E128" s="167"/>
      <c r="F128" s="168"/>
      <c r="G128" s="168"/>
      <c r="H128" s="168"/>
      <c r="I128" s="168"/>
      <c r="J128" s="169">
        <f>J126+J127</f>
        <v>170410.98650414395</v>
      </c>
      <c r="K128" s="168"/>
      <c r="L128" s="167"/>
    </row>
    <row r="129" spans="1:12" s="79" customFormat="1" x14ac:dyDescent="0.2">
      <c r="A129" s="78"/>
      <c r="B129" s="166"/>
      <c r="C129" s="167"/>
      <c r="D129" s="167"/>
      <c r="E129" s="167"/>
      <c r="F129" s="168"/>
      <c r="G129" s="168"/>
      <c r="H129" s="168"/>
      <c r="I129" s="168"/>
      <c r="J129" s="169"/>
      <c r="K129" s="168"/>
      <c r="L129" s="167"/>
    </row>
    <row r="130" spans="1:12" s="79" customFormat="1" x14ac:dyDescent="0.2">
      <c r="A130" s="78"/>
      <c r="B130" s="166"/>
      <c r="C130" s="167"/>
      <c r="D130" s="167"/>
      <c r="E130" s="167"/>
      <c r="F130" s="168"/>
      <c r="G130" s="168"/>
      <c r="H130" s="168"/>
      <c r="I130" s="168"/>
      <c r="J130" s="169"/>
      <c r="K130" s="168"/>
      <c r="L130" s="167"/>
    </row>
    <row r="131" spans="1:12" s="79" customFormat="1" x14ac:dyDescent="0.2">
      <c r="A131" s="78"/>
      <c r="B131" s="75" t="s">
        <v>75</v>
      </c>
      <c r="C131" s="75" t="s">
        <v>76</v>
      </c>
      <c r="D131" s="75"/>
      <c r="E131" s="75"/>
      <c r="F131" s="75"/>
      <c r="J131" s="169" t="s">
        <v>77</v>
      </c>
      <c r="K131" s="168"/>
      <c r="L131" s="167"/>
    </row>
    <row r="132" spans="1:12" s="79" customFormat="1" ht="12.75" customHeight="1" x14ac:dyDescent="0.2">
      <c r="A132" s="78"/>
      <c r="B132" s="75"/>
      <c r="C132" s="84"/>
      <c r="D132" s="84"/>
      <c r="E132" s="84"/>
      <c r="F132" s="84"/>
      <c r="J132" s="169"/>
      <c r="K132" s="168"/>
      <c r="L132" s="167"/>
    </row>
    <row r="133" spans="1:12" s="79" customFormat="1" x14ac:dyDescent="0.2">
      <c r="A133" s="78"/>
      <c r="B133" s="78"/>
      <c r="C133" s="85"/>
      <c r="D133" s="85"/>
      <c r="E133" s="85"/>
      <c r="F133" s="78"/>
      <c r="G133" s="78"/>
      <c r="H133" s="78"/>
      <c r="I133" s="78"/>
      <c r="J133" s="78"/>
      <c r="K133" s="78"/>
      <c r="L133" s="85"/>
    </row>
    <row r="134" spans="1:12" hidden="1" x14ac:dyDescent="0.2"/>
    <row r="135" spans="1:12" hidden="1" x14ac:dyDescent="0.2">
      <c r="A135" s="86" t="s">
        <v>78</v>
      </c>
      <c r="D135" s="87"/>
    </row>
    <row r="136" spans="1:12" hidden="1" x14ac:dyDescent="0.2">
      <c r="A136" s="88" t="s">
        <v>79</v>
      </c>
      <c r="D136" s="87"/>
      <c r="H136" s="17"/>
      <c r="I136" s="17"/>
      <c r="J136" s="17"/>
      <c r="L136" s="1" t="s">
        <v>80</v>
      </c>
    </row>
    <row r="137" spans="1:12" hidden="1" x14ac:dyDescent="0.2">
      <c r="A137" s="86" t="s">
        <v>81</v>
      </c>
      <c r="D137" s="87"/>
    </row>
    <row r="138" spans="1:12" hidden="1" x14ac:dyDescent="0.2">
      <c r="A138" s="1" t="s">
        <v>82</v>
      </c>
      <c r="H138" s="17"/>
      <c r="I138" s="17"/>
      <c r="J138" s="17"/>
      <c r="L138" s="1" t="s">
        <v>83</v>
      </c>
    </row>
  </sheetData>
  <mergeCells count="155">
    <mergeCell ref="B127:E127"/>
    <mergeCell ref="F127:G127"/>
    <mergeCell ref="H127:I127"/>
    <mergeCell ref="J127:L127"/>
    <mergeCell ref="B128:E128"/>
    <mergeCell ref="F128:G128"/>
    <mergeCell ref="H128:I128"/>
    <mergeCell ref="J128:L128"/>
    <mergeCell ref="B125:E125"/>
    <mergeCell ref="F125:G125"/>
    <mergeCell ref="H125:I125"/>
    <mergeCell ref="J125:L125"/>
    <mergeCell ref="B126:E126"/>
    <mergeCell ref="F126:G126"/>
    <mergeCell ref="H126:I126"/>
    <mergeCell ref="J126:L126"/>
    <mergeCell ref="J131:L131"/>
    <mergeCell ref="J132:L132"/>
    <mergeCell ref="B129:E129"/>
    <mergeCell ref="F129:G129"/>
    <mergeCell ref="H129:I129"/>
    <mergeCell ref="J129:L129"/>
    <mergeCell ref="B130:E130"/>
    <mergeCell ref="F130:G130"/>
    <mergeCell ref="H130:I130"/>
    <mergeCell ref="J130:L130"/>
    <mergeCell ref="J124:L124"/>
    <mergeCell ref="B107:E107"/>
    <mergeCell ref="F107:G107"/>
    <mergeCell ref="H107:I107"/>
    <mergeCell ref="J107:L107"/>
    <mergeCell ref="B122:E122"/>
    <mergeCell ref="F122:G122"/>
    <mergeCell ref="H122:I122"/>
    <mergeCell ref="J122:L122"/>
    <mergeCell ref="A109:G110"/>
    <mergeCell ref="B123:E123"/>
    <mergeCell ref="F123:G123"/>
    <mergeCell ref="H123:I123"/>
    <mergeCell ref="J123:L123"/>
    <mergeCell ref="B124:E124"/>
    <mergeCell ref="F124:G124"/>
    <mergeCell ref="H124:I124"/>
    <mergeCell ref="A90:G91"/>
    <mergeCell ref="A92:G93"/>
    <mergeCell ref="A94:G95"/>
    <mergeCell ref="A96:F98"/>
    <mergeCell ref="B103:E103"/>
    <mergeCell ref="F103:G103"/>
    <mergeCell ref="A80:A81"/>
    <mergeCell ref="B80:B81"/>
    <mergeCell ref="C80:C81"/>
    <mergeCell ref="A84:A85"/>
    <mergeCell ref="B84:B85"/>
    <mergeCell ref="C84:C85"/>
    <mergeCell ref="A86:A87"/>
    <mergeCell ref="B86:B87"/>
    <mergeCell ref="C86:C87"/>
    <mergeCell ref="A88:A89"/>
    <mergeCell ref="B88:B89"/>
    <mergeCell ref="C88:C89"/>
    <mergeCell ref="A82:A83"/>
    <mergeCell ref="B82:B83"/>
    <mergeCell ref="C82:C83"/>
    <mergeCell ref="B105:E105"/>
    <mergeCell ref="F105:G105"/>
    <mergeCell ref="H105:I105"/>
    <mergeCell ref="J105:L105"/>
    <mergeCell ref="B106:E106"/>
    <mergeCell ref="F106:G106"/>
    <mergeCell ref="H106:I106"/>
    <mergeCell ref="J106:L106"/>
    <mergeCell ref="H103:I103"/>
    <mergeCell ref="J103:L103"/>
    <mergeCell ref="B104:E104"/>
    <mergeCell ref="F104:G104"/>
    <mergeCell ref="H104:I104"/>
    <mergeCell ref="J104:L104"/>
    <mergeCell ref="A54:A55"/>
    <mergeCell ref="B54:B55"/>
    <mergeCell ref="C54:C55"/>
    <mergeCell ref="A56:A57"/>
    <mergeCell ref="B56:B57"/>
    <mergeCell ref="C56:C57"/>
    <mergeCell ref="B76:B77"/>
    <mergeCell ref="C76:C77"/>
    <mergeCell ref="A78:A79"/>
    <mergeCell ref="B78:B79"/>
    <mergeCell ref="C78:C79"/>
    <mergeCell ref="A72:A73"/>
    <mergeCell ref="B72:B73"/>
    <mergeCell ref="C72:C73"/>
    <mergeCell ref="A76:A77"/>
    <mergeCell ref="A74:A75"/>
    <mergeCell ref="B74:B75"/>
    <mergeCell ref="C74:C75"/>
    <mergeCell ref="A70:A71"/>
    <mergeCell ref="A60:A61"/>
    <mergeCell ref="B60:B61"/>
    <mergeCell ref="C60:C61"/>
    <mergeCell ref="A58:A59"/>
    <mergeCell ref="B58:B59"/>
    <mergeCell ref="C52:C53"/>
    <mergeCell ref="A41:A42"/>
    <mergeCell ref="A50:A51"/>
    <mergeCell ref="B50:B51"/>
    <mergeCell ref="C50:C51"/>
    <mergeCell ref="C47:C48"/>
    <mergeCell ref="A43:A44"/>
    <mergeCell ref="C43:C44"/>
    <mergeCell ref="B49:C49"/>
    <mergeCell ref="B2:L2"/>
    <mergeCell ref="C6:L7"/>
    <mergeCell ref="B8:J8"/>
    <mergeCell ref="F14:G14"/>
    <mergeCell ref="F16:G16"/>
    <mergeCell ref="F17:G17"/>
    <mergeCell ref="A33:A34"/>
    <mergeCell ref="B33:B34"/>
    <mergeCell ref="C33:C34"/>
    <mergeCell ref="A27:A28"/>
    <mergeCell ref="B27:B28"/>
    <mergeCell ref="C27:C28"/>
    <mergeCell ref="A31:A32"/>
    <mergeCell ref="B31:B32"/>
    <mergeCell ref="C31:C32"/>
    <mergeCell ref="F18:G18"/>
    <mergeCell ref="A29:A30"/>
    <mergeCell ref="B29:B30"/>
    <mergeCell ref="C29:C30"/>
    <mergeCell ref="B26:C26"/>
    <mergeCell ref="A35:A36"/>
    <mergeCell ref="B35:B36"/>
    <mergeCell ref="C35:C36"/>
    <mergeCell ref="A52:A53"/>
    <mergeCell ref="C58:C59"/>
    <mergeCell ref="A66:A67"/>
    <mergeCell ref="A68:A69"/>
    <mergeCell ref="C68:C69"/>
    <mergeCell ref="B70:B71"/>
    <mergeCell ref="C70:C71"/>
    <mergeCell ref="A64:A65"/>
    <mergeCell ref="A62:A63"/>
    <mergeCell ref="A37:A38"/>
    <mergeCell ref="B37:B38"/>
    <mergeCell ref="C37:C38"/>
    <mergeCell ref="A39:A40"/>
    <mergeCell ref="C39:C40"/>
    <mergeCell ref="A47:A48"/>
    <mergeCell ref="B47:B48"/>
    <mergeCell ref="A45:A46"/>
    <mergeCell ref="B45:B46"/>
    <mergeCell ref="C45:C46"/>
    <mergeCell ref="C41:C42"/>
    <mergeCell ref="B52:B53"/>
  </mergeCells>
  <printOptions horizontalCentered="1"/>
  <pageMargins left="0.39370078740157483" right="0.39370078740157483" top="0.78740157480314965" bottom="0.39370078740157483" header="0.51181102362204722" footer="0.51181102362204722"/>
  <pageSetup paperSize="9" scale="96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6"/>
  <sheetViews>
    <sheetView tabSelected="1" topLeftCell="A5" zoomScale="80" zoomScaleNormal="80" workbookViewId="0">
      <selection activeCell="I14" sqref="I14:J14"/>
    </sheetView>
  </sheetViews>
  <sheetFormatPr defaultRowHeight="12.75" x14ac:dyDescent="0.2"/>
  <cols>
    <col min="1" max="1" width="5" style="1" customWidth="1"/>
    <col min="2" max="2" width="7.140625" style="1" customWidth="1"/>
    <col min="3" max="3" width="19.42578125" style="1" customWidth="1"/>
    <col min="4" max="4" width="2.140625" style="1" customWidth="1"/>
    <col min="5" max="5" width="3.42578125" style="1" customWidth="1"/>
    <col min="6" max="6" width="4.7109375" style="1" customWidth="1"/>
    <col min="7" max="7" width="27.5703125" style="1" customWidth="1"/>
    <col min="8" max="8" width="7.85546875" style="1" customWidth="1"/>
    <col min="9" max="14" width="11.7109375" style="1" customWidth="1"/>
    <col min="15" max="15" width="8.140625" style="1" customWidth="1"/>
    <col min="16" max="16" width="9.140625" style="1"/>
    <col min="17" max="17" width="10.28515625" style="1" bestFit="1" customWidth="1"/>
    <col min="18" max="256" width="9.140625" style="1"/>
    <col min="257" max="257" width="5" style="1" customWidth="1"/>
    <col min="258" max="258" width="7.140625" style="1" customWidth="1"/>
    <col min="259" max="259" width="8.7109375" style="1" customWidth="1"/>
    <col min="260" max="260" width="2.140625" style="1" customWidth="1"/>
    <col min="261" max="261" width="3.42578125" style="1" customWidth="1"/>
    <col min="262" max="262" width="4.7109375" style="1" customWidth="1"/>
    <col min="263" max="263" width="27.5703125" style="1" customWidth="1"/>
    <col min="264" max="264" width="4.140625" style="1" customWidth="1"/>
    <col min="265" max="265" width="9.28515625" style="1" customWidth="1"/>
    <col min="266" max="266" width="7.7109375" style="1" customWidth="1"/>
    <col min="267" max="267" width="13.5703125" style="1" customWidth="1"/>
    <col min="268" max="268" width="20" style="1" customWidth="1"/>
    <col min="269" max="269" width="15.7109375" style="1" customWidth="1"/>
    <col min="270" max="270" width="8.42578125" style="1" customWidth="1"/>
    <col min="271" max="271" width="10.140625" style="1" customWidth="1"/>
    <col min="272" max="512" width="9.140625" style="1"/>
    <col min="513" max="513" width="5" style="1" customWidth="1"/>
    <col min="514" max="514" width="7.140625" style="1" customWidth="1"/>
    <col min="515" max="515" width="8.7109375" style="1" customWidth="1"/>
    <col min="516" max="516" width="2.140625" style="1" customWidth="1"/>
    <col min="517" max="517" width="3.42578125" style="1" customWidth="1"/>
    <col min="518" max="518" width="4.7109375" style="1" customWidth="1"/>
    <col min="519" max="519" width="27.5703125" style="1" customWidth="1"/>
    <col min="520" max="520" width="4.140625" style="1" customWidth="1"/>
    <col min="521" max="521" width="9.28515625" style="1" customWidth="1"/>
    <col min="522" max="522" width="7.7109375" style="1" customWidth="1"/>
    <col min="523" max="523" width="13.5703125" style="1" customWidth="1"/>
    <col min="524" max="524" width="20" style="1" customWidth="1"/>
    <col min="525" max="525" width="15.7109375" style="1" customWidth="1"/>
    <col min="526" max="526" width="8.42578125" style="1" customWidth="1"/>
    <col min="527" max="527" width="10.140625" style="1" customWidth="1"/>
    <col min="528" max="768" width="9.140625" style="1"/>
    <col min="769" max="769" width="5" style="1" customWidth="1"/>
    <col min="770" max="770" width="7.140625" style="1" customWidth="1"/>
    <col min="771" max="771" width="8.7109375" style="1" customWidth="1"/>
    <col min="772" max="772" width="2.140625" style="1" customWidth="1"/>
    <col min="773" max="773" width="3.42578125" style="1" customWidth="1"/>
    <col min="774" max="774" width="4.7109375" style="1" customWidth="1"/>
    <col min="775" max="775" width="27.5703125" style="1" customWidth="1"/>
    <col min="776" max="776" width="4.140625" style="1" customWidth="1"/>
    <col min="777" max="777" width="9.28515625" style="1" customWidth="1"/>
    <col min="778" max="778" width="7.7109375" style="1" customWidth="1"/>
    <col min="779" max="779" width="13.5703125" style="1" customWidth="1"/>
    <col min="780" max="780" width="20" style="1" customWidth="1"/>
    <col min="781" max="781" width="15.7109375" style="1" customWidth="1"/>
    <col min="782" max="782" width="8.42578125" style="1" customWidth="1"/>
    <col min="783" max="783" width="10.140625" style="1" customWidth="1"/>
    <col min="784" max="1024" width="9.140625" style="1"/>
    <col min="1025" max="1025" width="5" style="1" customWidth="1"/>
    <col min="1026" max="1026" width="7.140625" style="1" customWidth="1"/>
    <col min="1027" max="1027" width="8.7109375" style="1" customWidth="1"/>
    <col min="1028" max="1028" width="2.140625" style="1" customWidth="1"/>
    <col min="1029" max="1029" width="3.42578125" style="1" customWidth="1"/>
    <col min="1030" max="1030" width="4.7109375" style="1" customWidth="1"/>
    <col min="1031" max="1031" width="27.5703125" style="1" customWidth="1"/>
    <col min="1032" max="1032" width="4.140625" style="1" customWidth="1"/>
    <col min="1033" max="1033" width="9.28515625" style="1" customWidth="1"/>
    <col min="1034" max="1034" width="7.7109375" style="1" customWidth="1"/>
    <col min="1035" max="1035" width="13.5703125" style="1" customWidth="1"/>
    <col min="1036" max="1036" width="20" style="1" customWidth="1"/>
    <col min="1037" max="1037" width="15.7109375" style="1" customWidth="1"/>
    <col min="1038" max="1038" width="8.42578125" style="1" customWidth="1"/>
    <col min="1039" max="1039" width="10.140625" style="1" customWidth="1"/>
    <col min="1040" max="1280" width="9.140625" style="1"/>
    <col min="1281" max="1281" width="5" style="1" customWidth="1"/>
    <col min="1282" max="1282" width="7.140625" style="1" customWidth="1"/>
    <col min="1283" max="1283" width="8.7109375" style="1" customWidth="1"/>
    <col min="1284" max="1284" width="2.140625" style="1" customWidth="1"/>
    <col min="1285" max="1285" width="3.42578125" style="1" customWidth="1"/>
    <col min="1286" max="1286" width="4.7109375" style="1" customWidth="1"/>
    <col min="1287" max="1287" width="27.5703125" style="1" customWidth="1"/>
    <col min="1288" max="1288" width="4.140625" style="1" customWidth="1"/>
    <col min="1289" max="1289" width="9.28515625" style="1" customWidth="1"/>
    <col min="1290" max="1290" width="7.7109375" style="1" customWidth="1"/>
    <col min="1291" max="1291" width="13.5703125" style="1" customWidth="1"/>
    <col min="1292" max="1292" width="20" style="1" customWidth="1"/>
    <col min="1293" max="1293" width="15.7109375" style="1" customWidth="1"/>
    <col min="1294" max="1294" width="8.42578125" style="1" customWidth="1"/>
    <col min="1295" max="1295" width="10.140625" style="1" customWidth="1"/>
    <col min="1296" max="1536" width="9.140625" style="1"/>
    <col min="1537" max="1537" width="5" style="1" customWidth="1"/>
    <col min="1538" max="1538" width="7.140625" style="1" customWidth="1"/>
    <col min="1539" max="1539" width="8.7109375" style="1" customWidth="1"/>
    <col min="1540" max="1540" width="2.140625" style="1" customWidth="1"/>
    <col min="1541" max="1541" width="3.42578125" style="1" customWidth="1"/>
    <col min="1542" max="1542" width="4.7109375" style="1" customWidth="1"/>
    <col min="1543" max="1543" width="27.5703125" style="1" customWidth="1"/>
    <col min="1544" max="1544" width="4.140625" style="1" customWidth="1"/>
    <col min="1545" max="1545" width="9.28515625" style="1" customWidth="1"/>
    <col min="1546" max="1546" width="7.7109375" style="1" customWidth="1"/>
    <col min="1547" max="1547" width="13.5703125" style="1" customWidth="1"/>
    <col min="1548" max="1548" width="20" style="1" customWidth="1"/>
    <col min="1549" max="1549" width="15.7109375" style="1" customWidth="1"/>
    <col min="1550" max="1550" width="8.42578125" style="1" customWidth="1"/>
    <col min="1551" max="1551" width="10.140625" style="1" customWidth="1"/>
    <col min="1552" max="1792" width="9.140625" style="1"/>
    <col min="1793" max="1793" width="5" style="1" customWidth="1"/>
    <col min="1794" max="1794" width="7.140625" style="1" customWidth="1"/>
    <col min="1795" max="1795" width="8.7109375" style="1" customWidth="1"/>
    <col min="1796" max="1796" width="2.140625" style="1" customWidth="1"/>
    <col min="1797" max="1797" width="3.42578125" style="1" customWidth="1"/>
    <col min="1798" max="1798" width="4.7109375" style="1" customWidth="1"/>
    <col min="1799" max="1799" width="27.5703125" style="1" customWidth="1"/>
    <col min="1800" max="1800" width="4.140625" style="1" customWidth="1"/>
    <col min="1801" max="1801" width="9.28515625" style="1" customWidth="1"/>
    <col min="1802" max="1802" width="7.7109375" style="1" customWidth="1"/>
    <col min="1803" max="1803" width="13.5703125" style="1" customWidth="1"/>
    <col min="1804" max="1804" width="20" style="1" customWidth="1"/>
    <col min="1805" max="1805" width="15.7109375" style="1" customWidth="1"/>
    <col min="1806" max="1806" width="8.42578125" style="1" customWidth="1"/>
    <col min="1807" max="1807" width="10.140625" style="1" customWidth="1"/>
    <col min="1808" max="2048" width="9.140625" style="1"/>
    <col min="2049" max="2049" width="5" style="1" customWidth="1"/>
    <col min="2050" max="2050" width="7.140625" style="1" customWidth="1"/>
    <col min="2051" max="2051" width="8.7109375" style="1" customWidth="1"/>
    <col min="2052" max="2052" width="2.140625" style="1" customWidth="1"/>
    <col min="2053" max="2053" width="3.42578125" style="1" customWidth="1"/>
    <col min="2054" max="2054" width="4.7109375" style="1" customWidth="1"/>
    <col min="2055" max="2055" width="27.5703125" style="1" customWidth="1"/>
    <col min="2056" max="2056" width="4.140625" style="1" customWidth="1"/>
    <col min="2057" max="2057" width="9.28515625" style="1" customWidth="1"/>
    <col min="2058" max="2058" width="7.7109375" style="1" customWidth="1"/>
    <col min="2059" max="2059" width="13.5703125" style="1" customWidth="1"/>
    <col min="2060" max="2060" width="20" style="1" customWidth="1"/>
    <col min="2061" max="2061" width="15.7109375" style="1" customWidth="1"/>
    <col min="2062" max="2062" width="8.42578125" style="1" customWidth="1"/>
    <col min="2063" max="2063" width="10.140625" style="1" customWidth="1"/>
    <col min="2064" max="2304" width="9.140625" style="1"/>
    <col min="2305" max="2305" width="5" style="1" customWidth="1"/>
    <col min="2306" max="2306" width="7.140625" style="1" customWidth="1"/>
    <col min="2307" max="2307" width="8.7109375" style="1" customWidth="1"/>
    <col min="2308" max="2308" width="2.140625" style="1" customWidth="1"/>
    <col min="2309" max="2309" width="3.42578125" style="1" customWidth="1"/>
    <col min="2310" max="2310" width="4.7109375" style="1" customWidth="1"/>
    <col min="2311" max="2311" width="27.5703125" style="1" customWidth="1"/>
    <col min="2312" max="2312" width="4.140625" style="1" customWidth="1"/>
    <col min="2313" max="2313" width="9.28515625" style="1" customWidth="1"/>
    <col min="2314" max="2314" width="7.7109375" style="1" customWidth="1"/>
    <col min="2315" max="2315" width="13.5703125" style="1" customWidth="1"/>
    <col min="2316" max="2316" width="20" style="1" customWidth="1"/>
    <col min="2317" max="2317" width="15.7109375" style="1" customWidth="1"/>
    <col min="2318" max="2318" width="8.42578125" style="1" customWidth="1"/>
    <col min="2319" max="2319" width="10.140625" style="1" customWidth="1"/>
    <col min="2320" max="2560" width="9.140625" style="1"/>
    <col min="2561" max="2561" width="5" style="1" customWidth="1"/>
    <col min="2562" max="2562" width="7.140625" style="1" customWidth="1"/>
    <col min="2563" max="2563" width="8.7109375" style="1" customWidth="1"/>
    <col min="2564" max="2564" width="2.140625" style="1" customWidth="1"/>
    <col min="2565" max="2565" width="3.42578125" style="1" customWidth="1"/>
    <col min="2566" max="2566" width="4.7109375" style="1" customWidth="1"/>
    <col min="2567" max="2567" width="27.5703125" style="1" customWidth="1"/>
    <col min="2568" max="2568" width="4.140625" style="1" customWidth="1"/>
    <col min="2569" max="2569" width="9.28515625" style="1" customWidth="1"/>
    <col min="2570" max="2570" width="7.7109375" style="1" customWidth="1"/>
    <col min="2571" max="2571" width="13.5703125" style="1" customWidth="1"/>
    <col min="2572" max="2572" width="20" style="1" customWidth="1"/>
    <col min="2573" max="2573" width="15.7109375" style="1" customWidth="1"/>
    <col min="2574" max="2574" width="8.42578125" style="1" customWidth="1"/>
    <col min="2575" max="2575" width="10.140625" style="1" customWidth="1"/>
    <col min="2576" max="2816" width="9.140625" style="1"/>
    <col min="2817" max="2817" width="5" style="1" customWidth="1"/>
    <col min="2818" max="2818" width="7.140625" style="1" customWidth="1"/>
    <col min="2819" max="2819" width="8.7109375" style="1" customWidth="1"/>
    <col min="2820" max="2820" width="2.140625" style="1" customWidth="1"/>
    <col min="2821" max="2821" width="3.42578125" style="1" customWidth="1"/>
    <col min="2822" max="2822" width="4.7109375" style="1" customWidth="1"/>
    <col min="2823" max="2823" width="27.5703125" style="1" customWidth="1"/>
    <col min="2824" max="2824" width="4.140625" style="1" customWidth="1"/>
    <col min="2825" max="2825" width="9.28515625" style="1" customWidth="1"/>
    <col min="2826" max="2826" width="7.7109375" style="1" customWidth="1"/>
    <col min="2827" max="2827" width="13.5703125" style="1" customWidth="1"/>
    <col min="2828" max="2828" width="20" style="1" customWidth="1"/>
    <col min="2829" max="2829" width="15.7109375" style="1" customWidth="1"/>
    <col min="2830" max="2830" width="8.42578125" style="1" customWidth="1"/>
    <col min="2831" max="2831" width="10.140625" style="1" customWidth="1"/>
    <col min="2832" max="3072" width="9.140625" style="1"/>
    <col min="3073" max="3073" width="5" style="1" customWidth="1"/>
    <col min="3074" max="3074" width="7.140625" style="1" customWidth="1"/>
    <col min="3075" max="3075" width="8.7109375" style="1" customWidth="1"/>
    <col min="3076" max="3076" width="2.140625" style="1" customWidth="1"/>
    <col min="3077" max="3077" width="3.42578125" style="1" customWidth="1"/>
    <col min="3078" max="3078" width="4.7109375" style="1" customWidth="1"/>
    <col min="3079" max="3079" width="27.5703125" style="1" customWidth="1"/>
    <col min="3080" max="3080" width="4.140625" style="1" customWidth="1"/>
    <col min="3081" max="3081" width="9.28515625" style="1" customWidth="1"/>
    <col min="3082" max="3082" width="7.7109375" style="1" customWidth="1"/>
    <col min="3083" max="3083" width="13.5703125" style="1" customWidth="1"/>
    <col min="3084" max="3084" width="20" style="1" customWidth="1"/>
    <col min="3085" max="3085" width="15.7109375" style="1" customWidth="1"/>
    <col min="3086" max="3086" width="8.42578125" style="1" customWidth="1"/>
    <col min="3087" max="3087" width="10.140625" style="1" customWidth="1"/>
    <col min="3088" max="3328" width="9.140625" style="1"/>
    <col min="3329" max="3329" width="5" style="1" customWidth="1"/>
    <col min="3330" max="3330" width="7.140625" style="1" customWidth="1"/>
    <col min="3331" max="3331" width="8.7109375" style="1" customWidth="1"/>
    <col min="3332" max="3332" width="2.140625" style="1" customWidth="1"/>
    <col min="3333" max="3333" width="3.42578125" style="1" customWidth="1"/>
    <col min="3334" max="3334" width="4.7109375" style="1" customWidth="1"/>
    <col min="3335" max="3335" width="27.5703125" style="1" customWidth="1"/>
    <col min="3336" max="3336" width="4.140625" style="1" customWidth="1"/>
    <col min="3337" max="3337" width="9.28515625" style="1" customWidth="1"/>
    <col min="3338" max="3338" width="7.7109375" style="1" customWidth="1"/>
    <col min="3339" max="3339" width="13.5703125" style="1" customWidth="1"/>
    <col min="3340" max="3340" width="20" style="1" customWidth="1"/>
    <col min="3341" max="3341" width="15.7109375" style="1" customWidth="1"/>
    <col min="3342" max="3342" width="8.42578125" style="1" customWidth="1"/>
    <col min="3343" max="3343" width="10.140625" style="1" customWidth="1"/>
    <col min="3344" max="3584" width="9.140625" style="1"/>
    <col min="3585" max="3585" width="5" style="1" customWidth="1"/>
    <col min="3586" max="3586" width="7.140625" style="1" customWidth="1"/>
    <col min="3587" max="3587" width="8.7109375" style="1" customWidth="1"/>
    <col min="3588" max="3588" width="2.140625" style="1" customWidth="1"/>
    <col min="3589" max="3589" width="3.42578125" style="1" customWidth="1"/>
    <col min="3590" max="3590" width="4.7109375" style="1" customWidth="1"/>
    <col min="3591" max="3591" width="27.5703125" style="1" customWidth="1"/>
    <col min="3592" max="3592" width="4.140625" style="1" customWidth="1"/>
    <col min="3593" max="3593" width="9.28515625" style="1" customWidth="1"/>
    <col min="3594" max="3594" width="7.7109375" style="1" customWidth="1"/>
    <col min="3595" max="3595" width="13.5703125" style="1" customWidth="1"/>
    <col min="3596" max="3596" width="20" style="1" customWidth="1"/>
    <col min="3597" max="3597" width="15.7109375" style="1" customWidth="1"/>
    <col min="3598" max="3598" width="8.42578125" style="1" customWidth="1"/>
    <col min="3599" max="3599" width="10.140625" style="1" customWidth="1"/>
    <col min="3600" max="3840" width="9.140625" style="1"/>
    <col min="3841" max="3841" width="5" style="1" customWidth="1"/>
    <col min="3842" max="3842" width="7.140625" style="1" customWidth="1"/>
    <col min="3843" max="3843" width="8.7109375" style="1" customWidth="1"/>
    <col min="3844" max="3844" width="2.140625" style="1" customWidth="1"/>
    <col min="3845" max="3845" width="3.42578125" style="1" customWidth="1"/>
    <col min="3846" max="3846" width="4.7109375" style="1" customWidth="1"/>
    <col min="3847" max="3847" width="27.5703125" style="1" customWidth="1"/>
    <col min="3848" max="3848" width="4.140625" style="1" customWidth="1"/>
    <col min="3849" max="3849" width="9.28515625" style="1" customWidth="1"/>
    <col min="3850" max="3850" width="7.7109375" style="1" customWidth="1"/>
    <col min="3851" max="3851" width="13.5703125" style="1" customWidth="1"/>
    <col min="3852" max="3852" width="20" style="1" customWidth="1"/>
    <col min="3853" max="3853" width="15.7109375" style="1" customWidth="1"/>
    <col min="3854" max="3854" width="8.42578125" style="1" customWidth="1"/>
    <col min="3855" max="3855" width="10.140625" style="1" customWidth="1"/>
    <col min="3856" max="4096" width="9.140625" style="1"/>
    <col min="4097" max="4097" width="5" style="1" customWidth="1"/>
    <col min="4098" max="4098" width="7.140625" style="1" customWidth="1"/>
    <col min="4099" max="4099" width="8.7109375" style="1" customWidth="1"/>
    <col min="4100" max="4100" width="2.140625" style="1" customWidth="1"/>
    <col min="4101" max="4101" width="3.42578125" style="1" customWidth="1"/>
    <col min="4102" max="4102" width="4.7109375" style="1" customWidth="1"/>
    <col min="4103" max="4103" width="27.5703125" style="1" customWidth="1"/>
    <col min="4104" max="4104" width="4.140625" style="1" customWidth="1"/>
    <col min="4105" max="4105" width="9.28515625" style="1" customWidth="1"/>
    <col min="4106" max="4106" width="7.7109375" style="1" customWidth="1"/>
    <col min="4107" max="4107" width="13.5703125" style="1" customWidth="1"/>
    <col min="4108" max="4108" width="20" style="1" customWidth="1"/>
    <col min="4109" max="4109" width="15.7109375" style="1" customWidth="1"/>
    <col min="4110" max="4110" width="8.42578125" style="1" customWidth="1"/>
    <col min="4111" max="4111" width="10.140625" style="1" customWidth="1"/>
    <col min="4112" max="4352" width="9.140625" style="1"/>
    <col min="4353" max="4353" width="5" style="1" customWidth="1"/>
    <col min="4354" max="4354" width="7.140625" style="1" customWidth="1"/>
    <col min="4355" max="4355" width="8.7109375" style="1" customWidth="1"/>
    <col min="4356" max="4356" width="2.140625" style="1" customWidth="1"/>
    <col min="4357" max="4357" width="3.42578125" style="1" customWidth="1"/>
    <col min="4358" max="4358" width="4.7109375" style="1" customWidth="1"/>
    <col min="4359" max="4359" width="27.5703125" style="1" customWidth="1"/>
    <col min="4360" max="4360" width="4.140625" style="1" customWidth="1"/>
    <col min="4361" max="4361" width="9.28515625" style="1" customWidth="1"/>
    <col min="4362" max="4362" width="7.7109375" style="1" customWidth="1"/>
    <col min="4363" max="4363" width="13.5703125" style="1" customWidth="1"/>
    <col min="4364" max="4364" width="20" style="1" customWidth="1"/>
    <col min="4365" max="4365" width="15.7109375" style="1" customWidth="1"/>
    <col min="4366" max="4366" width="8.42578125" style="1" customWidth="1"/>
    <col min="4367" max="4367" width="10.140625" style="1" customWidth="1"/>
    <col min="4368" max="4608" width="9.140625" style="1"/>
    <col min="4609" max="4609" width="5" style="1" customWidth="1"/>
    <col min="4610" max="4610" width="7.140625" style="1" customWidth="1"/>
    <col min="4611" max="4611" width="8.7109375" style="1" customWidth="1"/>
    <col min="4612" max="4612" width="2.140625" style="1" customWidth="1"/>
    <col min="4613" max="4613" width="3.42578125" style="1" customWidth="1"/>
    <col min="4614" max="4614" width="4.7109375" style="1" customWidth="1"/>
    <col min="4615" max="4615" width="27.5703125" style="1" customWidth="1"/>
    <col min="4616" max="4616" width="4.140625" style="1" customWidth="1"/>
    <col min="4617" max="4617" width="9.28515625" style="1" customWidth="1"/>
    <col min="4618" max="4618" width="7.7109375" style="1" customWidth="1"/>
    <col min="4619" max="4619" width="13.5703125" style="1" customWidth="1"/>
    <col min="4620" max="4620" width="20" style="1" customWidth="1"/>
    <col min="4621" max="4621" width="15.7109375" style="1" customWidth="1"/>
    <col min="4622" max="4622" width="8.42578125" style="1" customWidth="1"/>
    <col min="4623" max="4623" width="10.140625" style="1" customWidth="1"/>
    <col min="4624" max="4864" width="9.140625" style="1"/>
    <col min="4865" max="4865" width="5" style="1" customWidth="1"/>
    <col min="4866" max="4866" width="7.140625" style="1" customWidth="1"/>
    <col min="4867" max="4867" width="8.7109375" style="1" customWidth="1"/>
    <col min="4868" max="4868" width="2.140625" style="1" customWidth="1"/>
    <col min="4869" max="4869" width="3.42578125" style="1" customWidth="1"/>
    <col min="4870" max="4870" width="4.7109375" style="1" customWidth="1"/>
    <col min="4871" max="4871" width="27.5703125" style="1" customWidth="1"/>
    <col min="4872" max="4872" width="4.140625" style="1" customWidth="1"/>
    <col min="4873" max="4873" width="9.28515625" style="1" customWidth="1"/>
    <col min="4874" max="4874" width="7.7109375" style="1" customWidth="1"/>
    <col min="4875" max="4875" width="13.5703125" style="1" customWidth="1"/>
    <col min="4876" max="4876" width="20" style="1" customWidth="1"/>
    <col min="4877" max="4877" width="15.7109375" style="1" customWidth="1"/>
    <col min="4878" max="4878" width="8.42578125" style="1" customWidth="1"/>
    <col min="4879" max="4879" width="10.140625" style="1" customWidth="1"/>
    <col min="4880" max="5120" width="9.140625" style="1"/>
    <col min="5121" max="5121" width="5" style="1" customWidth="1"/>
    <col min="5122" max="5122" width="7.140625" style="1" customWidth="1"/>
    <col min="5123" max="5123" width="8.7109375" style="1" customWidth="1"/>
    <col min="5124" max="5124" width="2.140625" style="1" customWidth="1"/>
    <col min="5125" max="5125" width="3.42578125" style="1" customWidth="1"/>
    <col min="5126" max="5126" width="4.7109375" style="1" customWidth="1"/>
    <col min="5127" max="5127" width="27.5703125" style="1" customWidth="1"/>
    <col min="5128" max="5128" width="4.140625" style="1" customWidth="1"/>
    <col min="5129" max="5129" width="9.28515625" style="1" customWidth="1"/>
    <col min="5130" max="5130" width="7.7109375" style="1" customWidth="1"/>
    <col min="5131" max="5131" width="13.5703125" style="1" customWidth="1"/>
    <col min="5132" max="5132" width="20" style="1" customWidth="1"/>
    <col min="5133" max="5133" width="15.7109375" style="1" customWidth="1"/>
    <col min="5134" max="5134" width="8.42578125" style="1" customWidth="1"/>
    <col min="5135" max="5135" width="10.140625" style="1" customWidth="1"/>
    <col min="5136" max="5376" width="9.140625" style="1"/>
    <col min="5377" max="5377" width="5" style="1" customWidth="1"/>
    <col min="5378" max="5378" width="7.140625" style="1" customWidth="1"/>
    <col min="5379" max="5379" width="8.7109375" style="1" customWidth="1"/>
    <col min="5380" max="5380" width="2.140625" style="1" customWidth="1"/>
    <col min="5381" max="5381" width="3.42578125" style="1" customWidth="1"/>
    <col min="5382" max="5382" width="4.7109375" style="1" customWidth="1"/>
    <col min="5383" max="5383" width="27.5703125" style="1" customWidth="1"/>
    <col min="5384" max="5384" width="4.140625" style="1" customWidth="1"/>
    <col min="5385" max="5385" width="9.28515625" style="1" customWidth="1"/>
    <col min="5386" max="5386" width="7.7109375" style="1" customWidth="1"/>
    <col min="5387" max="5387" width="13.5703125" style="1" customWidth="1"/>
    <col min="5388" max="5388" width="20" style="1" customWidth="1"/>
    <col min="5389" max="5389" width="15.7109375" style="1" customWidth="1"/>
    <col min="5390" max="5390" width="8.42578125" style="1" customWidth="1"/>
    <col min="5391" max="5391" width="10.140625" style="1" customWidth="1"/>
    <col min="5392" max="5632" width="9.140625" style="1"/>
    <col min="5633" max="5633" width="5" style="1" customWidth="1"/>
    <col min="5634" max="5634" width="7.140625" style="1" customWidth="1"/>
    <col min="5635" max="5635" width="8.7109375" style="1" customWidth="1"/>
    <col min="5636" max="5636" width="2.140625" style="1" customWidth="1"/>
    <col min="5637" max="5637" width="3.42578125" style="1" customWidth="1"/>
    <col min="5638" max="5638" width="4.7109375" style="1" customWidth="1"/>
    <col min="5639" max="5639" width="27.5703125" style="1" customWidth="1"/>
    <col min="5640" max="5640" width="4.140625" style="1" customWidth="1"/>
    <col min="5641" max="5641" width="9.28515625" style="1" customWidth="1"/>
    <col min="5642" max="5642" width="7.7109375" style="1" customWidth="1"/>
    <col min="5643" max="5643" width="13.5703125" style="1" customWidth="1"/>
    <col min="5644" max="5644" width="20" style="1" customWidth="1"/>
    <col min="5645" max="5645" width="15.7109375" style="1" customWidth="1"/>
    <col min="5646" max="5646" width="8.42578125" style="1" customWidth="1"/>
    <col min="5647" max="5647" width="10.140625" style="1" customWidth="1"/>
    <col min="5648" max="5888" width="9.140625" style="1"/>
    <col min="5889" max="5889" width="5" style="1" customWidth="1"/>
    <col min="5890" max="5890" width="7.140625" style="1" customWidth="1"/>
    <col min="5891" max="5891" width="8.7109375" style="1" customWidth="1"/>
    <col min="5892" max="5892" width="2.140625" style="1" customWidth="1"/>
    <col min="5893" max="5893" width="3.42578125" style="1" customWidth="1"/>
    <col min="5894" max="5894" width="4.7109375" style="1" customWidth="1"/>
    <col min="5895" max="5895" width="27.5703125" style="1" customWidth="1"/>
    <col min="5896" max="5896" width="4.140625" style="1" customWidth="1"/>
    <col min="5897" max="5897" width="9.28515625" style="1" customWidth="1"/>
    <col min="5898" max="5898" width="7.7109375" style="1" customWidth="1"/>
    <col min="5899" max="5899" width="13.5703125" style="1" customWidth="1"/>
    <col min="5900" max="5900" width="20" style="1" customWidth="1"/>
    <col min="5901" max="5901" width="15.7109375" style="1" customWidth="1"/>
    <col min="5902" max="5902" width="8.42578125" style="1" customWidth="1"/>
    <col min="5903" max="5903" width="10.140625" style="1" customWidth="1"/>
    <col min="5904" max="6144" width="9.140625" style="1"/>
    <col min="6145" max="6145" width="5" style="1" customWidth="1"/>
    <col min="6146" max="6146" width="7.140625" style="1" customWidth="1"/>
    <col min="6147" max="6147" width="8.7109375" style="1" customWidth="1"/>
    <col min="6148" max="6148" width="2.140625" style="1" customWidth="1"/>
    <col min="6149" max="6149" width="3.42578125" style="1" customWidth="1"/>
    <col min="6150" max="6150" width="4.7109375" style="1" customWidth="1"/>
    <col min="6151" max="6151" width="27.5703125" style="1" customWidth="1"/>
    <col min="6152" max="6152" width="4.140625" style="1" customWidth="1"/>
    <col min="6153" max="6153" width="9.28515625" style="1" customWidth="1"/>
    <col min="6154" max="6154" width="7.7109375" style="1" customWidth="1"/>
    <col min="6155" max="6155" width="13.5703125" style="1" customWidth="1"/>
    <col min="6156" max="6156" width="20" style="1" customWidth="1"/>
    <col min="6157" max="6157" width="15.7109375" style="1" customWidth="1"/>
    <col min="6158" max="6158" width="8.42578125" style="1" customWidth="1"/>
    <col min="6159" max="6159" width="10.140625" style="1" customWidth="1"/>
    <col min="6160" max="6400" width="9.140625" style="1"/>
    <col min="6401" max="6401" width="5" style="1" customWidth="1"/>
    <col min="6402" max="6402" width="7.140625" style="1" customWidth="1"/>
    <col min="6403" max="6403" width="8.7109375" style="1" customWidth="1"/>
    <col min="6404" max="6404" width="2.140625" style="1" customWidth="1"/>
    <col min="6405" max="6405" width="3.42578125" style="1" customWidth="1"/>
    <col min="6406" max="6406" width="4.7109375" style="1" customWidth="1"/>
    <col min="6407" max="6407" width="27.5703125" style="1" customWidth="1"/>
    <col min="6408" max="6408" width="4.140625" style="1" customWidth="1"/>
    <col min="6409" max="6409" width="9.28515625" style="1" customWidth="1"/>
    <col min="6410" max="6410" width="7.7109375" style="1" customWidth="1"/>
    <col min="6411" max="6411" width="13.5703125" style="1" customWidth="1"/>
    <col min="6412" max="6412" width="20" style="1" customWidth="1"/>
    <col min="6413" max="6413" width="15.7109375" style="1" customWidth="1"/>
    <col min="6414" max="6414" width="8.42578125" style="1" customWidth="1"/>
    <col min="6415" max="6415" width="10.140625" style="1" customWidth="1"/>
    <col min="6416" max="6656" width="9.140625" style="1"/>
    <col min="6657" max="6657" width="5" style="1" customWidth="1"/>
    <col min="6658" max="6658" width="7.140625" style="1" customWidth="1"/>
    <col min="6659" max="6659" width="8.7109375" style="1" customWidth="1"/>
    <col min="6660" max="6660" width="2.140625" style="1" customWidth="1"/>
    <col min="6661" max="6661" width="3.42578125" style="1" customWidth="1"/>
    <col min="6662" max="6662" width="4.7109375" style="1" customWidth="1"/>
    <col min="6663" max="6663" width="27.5703125" style="1" customWidth="1"/>
    <col min="6664" max="6664" width="4.140625" style="1" customWidth="1"/>
    <col min="6665" max="6665" width="9.28515625" style="1" customWidth="1"/>
    <col min="6666" max="6666" width="7.7109375" style="1" customWidth="1"/>
    <col min="6667" max="6667" width="13.5703125" style="1" customWidth="1"/>
    <col min="6668" max="6668" width="20" style="1" customWidth="1"/>
    <col min="6669" max="6669" width="15.7109375" style="1" customWidth="1"/>
    <col min="6670" max="6670" width="8.42578125" style="1" customWidth="1"/>
    <col min="6671" max="6671" width="10.140625" style="1" customWidth="1"/>
    <col min="6672" max="6912" width="9.140625" style="1"/>
    <col min="6913" max="6913" width="5" style="1" customWidth="1"/>
    <col min="6914" max="6914" width="7.140625" style="1" customWidth="1"/>
    <col min="6915" max="6915" width="8.7109375" style="1" customWidth="1"/>
    <col min="6916" max="6916" width="2.140625" style="1" customWidth="1"/>
    <col min="6917" max="6917" width="3.42578125" style="1" customWidth="1"/>
    <col min="6918" max="6918" width="4.7109375" style="1" customWidth="1"/>
    <col min="6919" max="6919" width="27.5703125" style="1" customWidth="1"/>
    <col min="6920" max="6920" width="4.140625" style="1" customWidth="1"/>
    <col min="6921" max="6921" width="9.28515625" style="1" customWidth="1"/>
    <col min="6922" max="6922" width="7.7109375" style="1" customWidth="1"/>
    <col min="6923" max="6923" width="13.5703125" style="1" customWidth="1"/>
    <col min="6924" max="6924" width="20" style="1" customWidth="1"/>
    <col min="6925" max="6925" width="15.7109375" style="1" customWidth="1"/>
    <col min="6926" max="6926" width="8.42578125" style="1" customWidth="1"/>
    <col min="6927" max="6927" width="10.140625" style="1" customWidth="1"/>
    <col min="6928" max="7168" width="9.140625" style="1"/>
    <col min="7169" max="7169" width="5" style="1" customWidth="1"/>
    <col min="7170" max="7170" width="7.140625" style="1" customWidth="1"/>
    <col min="7171" max="7171" width="8.7109375" style="1" customWidth="1"/>
    <col min="7172" max="7172" width="2.140625" style="1" customWidth="1"/>
    <col min="7173" max="7173" width="3.42578125" style="1" customWidth="1"/>
    <col min="7174" max="7174" width="4.7109375" style="1" customWidth="1"/>
    <col min="7175" max="7175" width="27.5703125" style="1" customWidth="1"/>
    <col min="7176" max="7176" width="4.140625" style="1" customWidth="1"/>
    <col min="7177" max="7177" width="9.28515625" style="1" customWidth="1"/>
    <col min="7178" max="7178" width="7.7109375" style="1" customWidth="1"/>
    <col min="7179" max="7179" width="13.5703125" style="1" customWidth="1"/>
    <col min="7180" max="7180" width="20" style="1" customWidth="1"/>
    <col min="7181" max="7181" width="15.7109375" style="1" customWidth="1"/>
    <col min="7182" max="7182" width="8.42578125" style="1" customWidth="1"/>
    <col min="7183" max="7183" width="10.140625" style="1" customWidth="1"/>
    <col min="7184" max="7424" width="9.140625" style="1"/>
    <col min="7425" max="7425" width="5" style="1" customWidth="1"/>
    <col min="7426" max="7426" width="7.140625" style="1" customWidth="1"/>
    <col min="7427" max="7427" width="8.7109375" style="1" customWidth="1"/>
    <col min="7428" max="7428" width="2.140625" style="1" customWidth="1"/>
    <col min="7429" max="7429" width="3.42578125" style="1" customWidth="1"/>
    <col min="7430" max="7430" width="4.7109375" style="1" customWidth="1"/>
    <col min="7431" max="7431" width="27.5703125" style="1" customWidth="1"/>
    <col min="7432" max="7432" width="4.140625" style="1" customWidth="1"/>
    <col min="7433" max="7433" width="9.28515625" style="1" customWidth="1"/>
    <col min="7434" max="7434" width="7.7109375" style="1" customWidth="1"/>
    <col min="7435" max="7435" width="13.5703125" style="1" customWidth="1"/>
    <col min="7436" max="7436" width="20" style="1" customWidth="1"/>
    <col min="7437" max="7437" width="15.7109375" style="1" customWidth="1"/>
    <col min="7438" max="7438" width="8.42578125" style="1" customWidth="1"/>
    <col min="7439" max="7439" width="10.140625" style="1" customWidth="1"/>
    <col min="7440" max="7680" width="9.140625" style="1"/>
    <col min="7681" max="7681" width="5" style="1" customWidth="1"/>
    <col min="7682" max="7682" width="7.140625" style="1" customWidth="1"/>
    <col min="7683" max="7683" width="8.7109375" style="1" customWidth="1"/>
    <col min="7684" max="7684" width="2.140625" style="1" customWidth="1"/>
    <col min="7685" max="7685" width="3.42578125" style="1" customWidth="1"/>
    <col min="7686" max="7686" width="4.7109375" style="1" customWidth="1"/>
    <col min="7687" max="7687" width="27.5703125" style="1" customWidth="1"/>
    <col min="7688" max="7688" width="4.140625" style="1" customWidth="1"/>
    <col min="7689" max="7689" width="9.28515625" style="1" customWidth="1"/>
    <col min="7690" max="7690" width="7.7109375" style="1" customWidth="1"/>
    <col min="7691" max="7691" width="13.5703125" style="1" customWidth="1"/>
    <col min="7692" max="7692" width="20" style="1" customWidth="1"/>
    <col min="7693" max="7693" width="15.7109375" style="1" customWidth="1"/>
    <col min="7694" max="7694" width="8.42578125" style="1" customWidth="1"/>
    <col min="7695" max="7695" width="10.140625" style="1" customWidth="1"/>
    <col min="7696" max="7936" width="9.140625" style="1"/>
    <col min="7937" max="7937" width="5" style="1" customWidth="1"/>
    <col min="7938" max="7938" width="7.140625" style="1" customWidth="1"/>
    <col min="7939" max="7939" width="8.7109375" style="1" customWidth="1"/>
    <col min="7940" max="7940" width="2.140625" style="1" customWidth="1"/>
    <col min="7941" max="7941" width="3.42578125" style="1" customWidth="1"/>
    <col min="7942" max="7942" width="4.7109375" style="1" customWidth="1"/>
    <col min="7943" max="7943" width="27.5703125" style="1" customWidth="1"/>
    <col min="7944" max="7944" width="4.140625" style="1" customWidth="1"/>
    <col min="7945" max="7945" width="9.28515625" style="1" customWidth="1"/>
    <col min="7946" max="7946" width="7.7109375" style="1" customWidth="1"/>
    <col min="7947" max="7947" width="13.5703125" style="1" customWidth="1"/>
    <col min="7948" max="7948" width="20" style="1" customWidth="1"/>
    <col min="7949" max="7949" width="15.7109375" style="1" customWidth="1"/>
    <col min="7950" max="7950" width="8.42578125" style="1" customWidth="1"/>
    <col min="7951" max="7951" width="10.140625" style="1" customWidth="1"/>
    <col min="7952" max="8192" width="9.140625" style="1"/>
    <col min="8193" max="8193" width="5" style="1" customWidth="1"/>
    <col min="8194" max="8194" width="7.140625" style="1" customWidth="1"/>
    <col min="8195" max="8195" width="8.7109375" style="1" customWidth="1"/>
    <col min="8196" max="8196" width="2.140625" style="1" customWidth="1"/>
    <col min="8197" max="8197" width="3.42578125" style="1" customWidth="1"/>
    <col min="8198" max="8198" width="4.7109375" style="1" customWidth="1"/>
    <col min="8199" max="8199" width="27.5703125" style="1" customWidth="1"/>
    <col min="8200" max="8200" width="4.140625" style="1" customWidth="1"/>
    <col min="8201" max="8201" width="9.28515625" style="1" customWidth="1"/>
    <col min="8202" max="8202" width="7.7109375" style="1" customWidth="1"/>
    <col min="8203" max="8203" width="13.5703125" style="1" customWidth="1"/>
    <col min="8204" max="8204" width="20" style="1" customWidth="1"/>
    <col min="8205" max="8205" width="15.7109375" style="1" customWidth="1"/>
    <col min="8206" max="8206" width="8.42578125" style="1" customWidth="1"/>
    <col min="8207" max="8207" width="10.140625" style="1" customWidth="1"/>
    <col min="8208" max="8448" width="9.140625" style="1"/>
    <col min="8449" max="8449" width="5" style="1" customWidth="1"/>
    <col min="8450" max="8450" width="7.140625" style="1" customWidth="1"/>
    <col min="8451" max="8451" width="8.7109375" style="1" customWidth="1"/>
    <col min="8452" max="8452" width="2.140625" style="1" customWidth="1"/>
    <col min="8453" max="8453" width="3.42578125" style="1" customWidth="1"/>
    <col min="8454" max="8454" width="4.7109375" style="1" customWidth="1"/>
    <col min="8455" max="8455" width="27.5703125" style="1" customWidth="1"/>
    <col min="8456" max="8456" width="4.140625" style="1" customWidth="1"/>
    <col min="8457" max="8457" width="9.28515625" style="1" customWidth="1"/>
    <col min="8458" max="8458" width="7.7109375" style="1" customWidth="1"/>
    <col min="8459" max="8459" width="13.5703125" style="1" customWidth="1"/>
    <col min="8460" max="8460" width="20" style="1" customWidth="1"/>
    <col min="8461" max="8461" width="15.7109375" style="1" customWidth="1"/>
    <col min="8462" max="8462" width="8.42578125" style="1" customWidth="1"/>
    <col min="8463" max="8463" width="10.140625" style="1" customWidth="1"/>
    <col min="8464" max="8704" width="9.140625" style="1"/>
    <col min="8705" max="8705" width="5" style="1" customWidth="1"/>
    <col min="8706" max="8706" width="7.140625" style="1" customWidth="1"/>
    <col min="8707" max="8707" width="8.7109375" style="1" customWidth="1"/>
    <col min="8708" max="8708" width="2.140625" style="1" customWidth="1"/>
    <col min="8709" max="8709" width="3.42578125" style="1" customWidth="1"/>
    <col min="8710" max="8710" width="4.7109375" style="1" customWidth="1"/>
    <col min="8711" max="8711" width="27.5703125" style="1" customWidth="1"/>
    <col min="8712" max="8712" width="4.140625" style="1" customWidth="1"/>
    <col min="8713" max="8713" width="9.28515625" style="1" customWidth="1"/>
    <col min="8714" max="8714" width="7.7109375" style="1" customWidth="1"/>
    <col min="8715" max="8715" width="13.5703125" style="1" customWidth="1"/>
    <col min="8716" max="8716" width="20" style="1" customWidth="1"/>
    <col min="8717" max="8717" width="15.7109375" style="1" customWidth="1"/>
    <col min="8718" max="8718" width="8.42578125" style="1" customWidth="1"/>
    <col min="8719" max="8719" width="10.140625" style="1" customWidth="1"/>
    <col min="8720" max="8960" width="9.140625" style="1"/>
    <col min="8961" max="8961" width="5" style="1" customWidth="1"/>
    <col min="8962" max="8962" width="7.140625" style="1" customWidth="1"/>
    <col min="8963" max="8963" width="8.7109375" style="1" customWidth="1"/>
    <col min="8964" max="8964" width="2.140625" style="1" customWidth="1"/>
    <col min="8965" max="8965" width="3.42578125" style="1" customWidth="1"/>
    <col min="8966" max="8966" width="4.7109375" style="1" customWidth="1"/>
    <col min="8967" max="8967" width="27.5703125" style="1" customWidth="1"/>
    <col min="8968" max="8968" width="4.140625" style="1" customWidth="1"/>
    <col min="8969" max="8969" width="9.28515625" style="1" customWidth="1"/>
    <col min="8970" max="8970" width="7.7109375" style="1" customWidth="1"/>
    <col min="8971" max="8971" width="13.5703125" style="1" customWidth="1"/>
    <col min="8972" max="8972" width="20" style="1" customWidth="1"/>
    <col min="8973" max="8973" width="15.7109375" style="1" customWidth="1"/>
    <col min="8974" max="8974" width="8.42578125" style="1" customWidth="1"/>
    <col min="8975" max="8975" width="10.140625" style="1" customWidth="1"/>
    <col min="8976" max="9216" width="9.140625" style="1"/>
    <col min="9217" max="9217" width="5" style="1" customWidth="1"/>
    <col min="9218" max="9218" width="7.140625" style="1" customWidth="1"/>
    <col min="9219" max="9219" width="8.7109375" style="1" customWidth="1"/>
    <col min="9220" max="9220" width="2.140625" style="1" customWidth="1"/>
    <col min="9221" max="9221" width="3.42578125" style="1" customWidth="1"/>
    <col min="9222" max="9222" width="4.7109375" style="1" customWidth="1"/>
    <col min="9223" max="9223" width="27.5703125" style="1" customWidth="1"/>
    <col min="9224" max="9224" width="4.140625" style="1" customWidth="1"/>
    <col min="9225" max="9225" width="9.28515625" style="1" customWidth="1"/>
    <col min="9226" max="9226" width="7.7109375" style="1" customWidth="1"/>
    <col min="9227" max="9227" width="13.5703125" style="1" customWidth="1"/>
    <col min="9228" max="9228" width="20" style="1" customWidth="1"/>
    <col min="9229" max="9229" width="15.7109375" style="1" customWidth="1"/>
    <col min="9230" max="9230" width="8.42578125" style="1" customWidth="1"/>
    <col min="9231" max="9231" width="10.140625" style="1" customWidth="1"/>
    <col min="9232" max="9472" width="9.140625" style="1"/>
    <col min="9473" max="9473" width="5" style="1" customWidth="1"/>
    <col min="9474" max="9474" width="7.140625" style="1" customWidth="1"/>
    <col min="9475" max="9475" width="8.7109375" style="1" customWidth="1"/>
    <col min="9476" max="9476" width="2.140625" style="1" customWidth="1"/>
    <col min="9477" max="9477" width="3.42578125" style="1" customWidth="1"/>
    <col min="9478" max="9478" width="4.7109375" style="1" customWidth="1"/>
    <col min="9479" max="9479" width="27.5703125" style="1" customWidth="1"/>
    <col min="9480" max="9480" width="4.140625" style="1" customWidth="1"/>
    <col min="9481" max="9481" width="9.28515625" style="1" customWidth="1"/>
    <col min="9482" max="9482" width="7.7109375" style="1" customWidth="1"/>
    <col min="9483" max="9483" width="13.5703125" style="1" customWidth="1"/>
    <col min="9484" max="9484" width="20" style="1" customWidth="1"/>
    <col min="9485" max="9485" width="15.7109375" style="1" customWidth="1"/>
    <col min="9486" max="9486" width="8.42578125" style="1" customWidth="1"/>
    <col min="9487" max="9487" width="10.140625" style="1" customWidth="1"/>
    <col min="9488" max="9728" width="9.140625" style="1"/>
    <col min="9729" max="9729" width="5" style="1" customWidth="1"/>
    <col min="9730" max="9730" width="7.140625" style="1" customWidth="1"/>
    <col min="9731" max="9731" width="8.7109375" style="1" customWidth="1"/>
    <col min="9732" max="9732" width="2.140625" style="1" customWidth="1"/>
    <col min="9733" max="9733" width="3.42578125" style="1" customWidth="1"/>
    <col min="9734" max="9734" width="4.7109375" style="1" customWidth="1"/>
    <col min="9735" max="9735" width="27.5703125" style="1" customWidth="1"/>
    <col min="9736" max="9736" width="4.140625" style="1" customWidth="1"/>
    <col min="9737" max="9737" width="9.28515625" style="1" customWidth="1"/>
    <col min="9738" max="9738" width="7.7109375" style="1" customWidth="1"/>
    <col min="9739" max="9739" width="13.5703125" style="1" customWidth="1"/>
    <col min="9740" max="9740" width="20" style="1" customWidth="1"/>
    <col min="9741" max="9741" width="15.7109375" style="1" customWidth="1"/>
    <col min="9742" max="9742" width="8.42578125" style="1" customWidth="1"/>
    <col min="9743" max="9743" width="10.140625" style="1" customWidth="1"/>
    <col min="9744" max="9984" width="9.140625" style="1"/>
    <col min="9985" max="9985" width="5" style="1" customWidth="1"/>
    <col min="9986" max="9986" width="7.140625" style="1" customWidth="1"/>
    <col min="9987" max="9987" width="8.7109375" style="1" customWidth="1"/>
    <col min="9988" max="9988" width="2.140625" style="1" customWidth="1"/>
    <col min="9989" max="9989" width="3.42578125" style="1" customWidth="1"/>
    <col min="9990" max="9990" width="4.7109375" style="1" customWidth="1"/>
    <col min="9991" max="9991" width="27.5703125" style="1" customWidth="1"/>
    <col min="9992" max="9992" width="4.140625" style="1" customWidth="1"/>
    <col min="9993" max="9993" width="9.28515625" style="1" customWidth="1"/>
    <col min="9994" max="9994" width="7.7109375" style="1" customWidth="1"/>
    <col min="9995" max="9995" width="13.5703125" style="1" customWidth="1"/>
    <col min="9996" max="9996" width="20" style="1" customWidth="1"/>
    <col min="9997" max="9997" width="15.7109375" style="1" customWidth="1"/>
    <col min="9998" max="9998" width="8.42578125" style="1" customWidth="1"/>
    <col min="9999" max="9999" width="10.140625" style="1" customWidth="1"/>
    <col min="10000" max="10240" width="9.140625" style="1"/>
    <col min="10241" max="10241" width="5" style="1" customWidth="1"/>
    <col min="10242" max="10242" width="7.140625" style="1" customWidth="1"/>
    <col min="10243" max="10243" width="8.7109375" style="1" customWidth="1"/>
    <col min="10244" max="10244" width="2.140625" style="1" customWidth="1"/>
    <col min="10245" max="10245" width="3.42578125" style="1" customWidth="1"/>
    <col min="10246" max="10246" width="4.7109375" style="1" customWidth="1"/>
    <col min="10247" max="10247" width="27.5703125" style="1" customWidth="1"/>
    <col min="10248" max="10248" width="4.140625" style="1" customWidth="1"/>
    <col min="10249" max="10249" width="9.28515625" style="1" customWidth="1"/>
    <col min="10250" max="10250" width="7.7109375" style="1" customWidth="1"/>
    <col min="10251" max="10251" width="13.5703125" style="1" customWidth="1"/>
    <col min="10252" max="10252" width="20" style="1" customWidth="1"/>
    <col min="10253" max="10253" width="15.7109375" style="1" customWidth="1"/>
    <col min="10254" max="10254" width="8.42578125" style="1" customWidth="1"/>
    <col min="10255" max="10255" width="10.140625" style="1" customWidth="1"/>
    <col min="10256" max="10496" width="9.140625" style="1"/>
    <col min="10497" max="10497" width="5" style="1" customWidth="1"/>
    <col min="10498" max="10498" width="7.140625" style="1" customWidth="1"/>
    <col min="10499" max="10499" width="8.7109375" style="1" customWidth="1"/>
    <col min="10500" max="10500" width="2.140625" style="1" customWidth="1"/>
    <col min="10501" max="10501" width="3.42578125" style="1" customWidth="1"/>
    <col min="10502" max="10502" width="4.7109375" style="1" customWidth="1"/>
    <col min="10503" max="10503" width="27.5703125" style="1" customWidth="1"/>
    <col min="10504" max="10504" width="4.140625" style="1" customWidth="1"/>
    <col min="10505" max="10505" width="9.28515625" style="1" customWidth="1"/>
    <col min="10506" max="10506" width="7.7109375" style="1" customWidth="1"/>
    <col min="10507" max="10507" width="13.5703125" style="1" customWidth="1"/>
    <col min="10508" max="10508" width="20" style="1" customWidth="1"/>
    <col min="10509" max="10509" width="15.7109375" style="1" customWidth="1"/>
    <col min="10510" max="10510" width="8.42578125" style="1" customWidth="1"/>
    <col min="10511" max="10511" width="10.140625" style="1" customWidth="1"/>
    <col min="10512" max="10752" width="9.140625" style="1"/>
    <col min="10753" max="10753" width="5" style="1" customWidth="1"/>
    <col min="10754" max="10754" width="7.140625" style="1" customWidth="1"/>
    <col min="10755" max="10755" width="8.7109375" style="1" customWidth="1"/>
    <col min="10756" max="10756" width="2.140625" style="1" customWidth="1"/>
    <col min="10757" max="10757" width="3.42578125" style="1" customWidth="1"/>
    <col min="10758" max="10758" width="4.7109375" style="1" customWidth="1"/>
    <col min="10759" max="10759" width="27.5703125" style="1" customWidth="1"/>
    <col min="10760" max="10760" width="4.140625" style="1" customWidth="1"/>
    <col min="10761" max="10761" width="9.28515625" style="1" customWidth="1"/>
    <col min="10762" max="10762" width="7.7109375" style="1" customWidth="1"/>
    <col min="10763" max="10763" width="13.5703125" style="1" customWidth="1"/>
    <col min="10764" max="10764" width="20" style="1" customWidth="1"/>
    <col min="10765" max="10765" width="15.7109375" style="1" customWidth="1"/>
    <col min="10766" max="10766" width="8.42578125" style="1" customWidth="1"/>
    <col min="10767" max="10767" width="10.140625" style="1" customWidth="1"/>
    <col min="10768" max="11008" width="9.140625" style="1"/>
    <col min="11009" max="11009" width="5" style="1" customWidth="1"/>
    <col min="11010" max="11010" width="7.140625" style="1" customWidth="1"/>
    <col min="11011" max="11011" width="8.7109375" style="1" customWidth="1"/>
    <col min="11012" max="11012" width="2.140625" style="1" customWidth="1"/>
    <col min="11013" max="11013" width="3.42578125" style="1" customWidth="1"/>
    <col min="11014" max="11014" width="4.7109375" style="1" customWidth="1"/>
    <col min="11015" max="11015" width="27.5703125" style="1" customWidth="1"/>
    <col min="11016" max="11016" width="4.140625" style="1" customWidth="1"/>
    <col min="11017" max="11017" width="9.28515625" style="1" customWidth="1"/>
    <col min="11018" max="11018" width="7.7109375" style="1" customWidth="1"/>
    <col min="11019" max="11019" width="13.5703125" style="1" customWidth="1"/>
    <col min="11020" max="11020" width="20" style="1" customWidth="1"/>
    <col min="11021" max="11021" width="15.7109375" style="1" customWidth="1"/>
    <col min="11022" max="11022" width="8.42578125" style="1" customWidth="1"/>
    <col min="11023" max="11023" width="10.140625" style="1" customWidth="1"/>
    <col min="11024" max="11264" width="9.140625" style="1"/>
    <col min="11265" max="11265" width="5" style="1" customWidth="1"/>
    <col min="11266" max="11266" width="7.140625" style="1" customWidth="1"/>
    <col min="11267" max="11267" width="8.7109375" style="1" customWidth="1"/>
    <col min="11268" max="11268" width="2.140625" style="1" customWidth="1"/>
    <col min="11269" max="11269" width="3.42578125" style="1" customWidth="1"/>
    <col min="11270" max="11270" width="4.7109375" style="1" customWidth="1"/>
    <col min="11271" max="11271" width="27.5703125" style="1" customWidth="1"/>
    <col min="11272" max="11272" width="4.140625" style="1" customWidth="1"/>
    <col min="11273" max="11273" width="9.28515625" style="1" customWidth="1"/>
    <col min="11274" max="11274" width="7.7109375" style="1" customWidth="1"/>
    <col min="11275" max="11275" width="13.5703125" style="1" customWidth="1"/>
    <col min="11276" max="11276" width="20" style="1" customWidth="1"/>
    <col min="11277" max="11277" width="15.7109375" style="1" customWidth="1"/>
    <col min="11278" max="11278" width="8.42578125" style="1" customWidth="1"/>
    <col min="11279" max="11279" width="10.140625" style="1" customWidth="1"/>
    <col min="11280" max="11520" width="9.140625" style="1"/>
    <col min="11521" max="11521" width="5" style="1" customWidth="1"/>
    <col min="11522" max="11522" width="7.140625" style="1" customWidth="1"/>
    <col min="11523" max="11523" width="8.7109375" style="1" customWidth="1"/>
    <col min="11524" max="11524" width="2.140625" style="1" customWidth="1"/>
    <col min="11525" max="11525" width="3.42578125" style="1" customWidth="1"/>
    <col min="11526" max="11526" width="4.7109375" style="1" customWidth="1"/>
    <col min="11527" max="11527" width="27.5703125" style="1" customWidth="1"/>
    <col min="11528" max="11528" width="4.140625" style="1" customWidth="1"/>
    <col min="11529" max="11529" width="9.28515625" style="1" customWidth="1"/>
    <col min="11530" max="11530" width="7.7109375" style="1" customWidth="1"/>
    <col min="11531" max="11531" width="13.5703125" style="1" customWidth="1"/>
    <col min="11532" max="11532" width="20" style="1" customWidth="1"/>
    <col min="11533" max="11533" width="15.7109375" style="1" customWidth="1"/>
    <col min="11534" max="11534" width="8.42578125" style="1" customWidth="1"/>
    <col min="11535" max="11535" width="10.140625" style="1" customWidth="1"/>
    <col min="11536" max="11776" width="9.140625" style="1"/>
    <col min="11777" max="11777" width="5" style="1" customWidth="1"/>
    <col min="11778" max="11778" width="7.140625" style="1" customWidth="1"/>
    <col min="11779" max="11779" width="8.7109375" style="1" customWidth="1"/>
    <col min="11780" max="11780" width="2.140625" style="1" customWidth="1"/>
    <col min="11781" max="11781" width="3.42578125" style="1" customWidth="1"/>
    <col min="11782" max="11782" width="4.7109375" style="1" customWidth="1"/>
    <col min="11783" max="11783" width="27.5703125" style="1" customWidth="1"/>
    <col min="11784" max="11784" width="4.140625" style="1" customWidth="1"/>
    <col min="11785" max="11785" width="9.28515625" style="1" customWidth="1"/>
    <col min="11786" max="11786" width="7.7109375" style="1" customWidth="1"/>
    <col min="11787" max="11787" width="13.5703125" style="1" customWidth="1"/>
    <col min="11788" max="11788" width="20" style="1" customWidth="1"/>
    <col min="11789" max="11789" width="15.7109375" style="1" customWidth="1"/>
    <col min="11790" max="11790" width="8.42578125" style="1" customWidth="1"/>
    <col min="11791" max="11791" width="10.140625" style="1" customWidth="1"/>
    <col min="11792" max="12032" width="9.140625" style="1"/>
    <col min="12033" max="12033" width="5" style="1" customWidth="1"/>
    <col min="12034" max="12034" width="7.140625" style="1" customWidth="1"/>
    <col min="12035" max="12035" width="8.7109375" style="1" customWidth="1"/>
    <col min="12036" max="12036" width="2.140625" style="1" customWidth="1"/>
    <col min="12037" max="12037" width="3.42578125" style="1" customWidth="1"/>
    <col min="12038" max="12038" width="4.7109375" style="1" customWidth="1"/>
    <col min="12039" max="12039" width="27.5703125" style="1" customWidth="1"/>
    <col min="12040" max="12040" width="4.140625" style="1" customWidth="1"/>
    <col min="12041" max="12041" width="9.28515625" style="1" customWidth="1"/>
    <col min="12042" max="12042" width="7.7109375" style="1" customWidth="1"/>
    <col min="12043" max="12043" width="13.5703125" style="1" customWidth="1"/>
    <col min="12044" max="12044" width="20" style="1" customWidth="1"/>
    <col min="12045" max="12045" width="15.7109375" style="1" customWidth="1"/>
    <col min="12046" max="12046" width="8.42578125" style="1" customWidth="1"/>
    <col min="12047" max="12047" width="10.140625" style="1" customWidth="1"/>
    <col min="12048" max="12288" width="9.140625" style="1"/>
    <col min="12289" max="12289" width="5" style="1" customWidth="1"/>
    <col min="12290" max="12290" width="7.140625" style="1" customWidth="1"/>
    <col min="12291" max="12291" width="8.7109375" style="1" customWidth="1"/>
    <col min="12292" max="12292" width="2.140625" style="1" customWidth="1"/>
    <col min="12293" max="12293" width="3.42578125" style="1" customWidth="1"/>
    <col min="12294" max="12294" width="4.7109375" style="1" customWidth="1"/>
    <col min="12295" max="12295" width="27.5703125" style="1" customWidth="1"/>
    <col min="12296" max="12296" width="4.140625" style="1" customWidth="1"/>
    <col min="12297" max="12297" width="9.28515625" style="1" customWidth="1"/>
    <col min="12298" max="12298" width="7.7109375" style="1" customWidth="1"/>
    <col min="12299" max="12299" width="13.5703125" style="1" customWidth="1"/>
    <col min="12300" max="12300" width="20" style="1" customWidth="1"/>
    <col min="12301" max="12301" width="15.7109375" style="1" customWidth="1"/>
    <col min="12302" max="12302" width="8.42578125" style="1" customWidth="1"/>
    <col min="12303" max="12303" width="10.140625" style="1" customWidth="1"/>
    <col min="12304" max="12544" width="9.140625" style="1"/>
    <col min="12545" max="12545" width="5" style="1" customWidth="1"/>
    <col min="12546" max="12546" width="7.140625" style="1" customWidth="1"/>
    <col min="12547" max="12547" width="8.7109375" style="1" customWidth="1"/>
    <col min="12548" max="12548" width="2.140625" style="1" customWidth="1"/>
    <col min="12549" max="12549" width="3.42578125" style="1" customWidth="1"/>
    <col min="12550" max="12550" width="4.7109375" style="1" customWidth="1"/>
    <col min="12551" max="12551" width="27.5703125" style="1" customWidth="1"/>
    <col min="12552" max="12552" width="4.140625" style="1" customWidth="1"/>
    <col min="12553" max="12553" width="9.28515625" style="1" customWidth="1"/>
    <col min="12554" max="12554" width="7.7109375" style="1" customWidth="1"/>
    <col min="12555" max="12555" width="13.5703125" style="1" customWidth="1"/>
    <col min="12556" max="12556" width="20" style="1" customWidth="1"/>
    <col min="12557" max="12557" width="15.7109375" style="1" customWidth="1"/>
    <col min="12558" max="12558" width="8.42578125" style="1" customWidth="1"/>
    <col min="12559" max="12559" width="10.140625" style="1" customWidth="1"/>
    <col min="12560" max="12800" width="9.140625" style="1"/>
    <col min="12801" max="12801" width="5" style="1" customWidth="1"/>
    <col min="12802" max="12802" width="7.140625" style="1" customWidth="1"/>
    <col min="12803" max="12803" width="8.7109375" style="1" customWidth="1"/>
    <col min="12804" max="12804" width="2.140625" style="1" customWidth="1"/>
    <col min="12805" max="12805" width="3.42578125" style="1" customWidth="1"/>
    <col min="12806" max="12806" width="4.7109375" style="1" customWidth="1"/>
    <col min="12807" max="12807" width="27.5703125" style="1" customWidth="1"/>
    <col min="12808" max="12808" width="4.140625" style="1" customWidth="1"/>
    <col min="12809" max="12809" width="9.28515625" style="1" customWidth="1"/>
    <col min="12810" max="12810" width="7.7109375" style="1" customWidth="1"/>
    <col min="12811" max="12811" width="13.5703125" style="1" customWidth="1"/>
    <col min="12812" max="12812" width="20" style="1" customWidth="1"/>
    <col min="12813" max="12813" width="15.7109375" style="1" customWidth="1"/>
    <col min="12814" max="12814" width="8.42578125" style="1" customWidth="1"/>
    <col min="12815" max="12815" width="10.140625" style="1" customWidth="1"/>
    <col min="12816" max="13056" width="9.140625" style="1"/>
    <col min="13057" max="13057" width="5" style="1" customWidth="1"/>
    <col min="13058" max="13058" width="7.140625" style="1" customWidth="1"/>
    <col min="13059" max="13059" width="8.7109375" style="1" customWidth="1"/>
    <col min="13060" max="13060" width="2.140625" style="1" customWidth="1"/>
    <col min="13061" max="13061" width="3.42578125" style="1" customWidth="1"/>
    <col min="13062" max="13062" width="4.7109375" style="1" customWidth="1"/>
    <col min="13063" max="13063" width="27.5703125" style="1" customWidth="1"/>
    <col min="13064" max="13064" width="4.140625" style="1" customWidth="1"/>
    <col min="13065" max="13065" width="9.28515625" style="1" customWidth="1"/>
    <col min="13066" max="13066" width="7.7109375" style="1" customWidth="1"/>
    <col min="13067" max="13067" width="13.5703125" style="1" customWidth="1"/>
    <col min="13068" max="13068" width="20" style="1" customWidth="1"/>
    <col min="13069" max="13069" width="15.7109375" style="1" customWidth="1"/>
    <col min="13070" max="13070" width="8.42578125" style="1" customWidth="1"/>
    <col min="13071" max="13071" width="10.140625" style="1" customWidth="1"/>
    <col min="13072" max="13312" width="9.140625" style="1"/>
    <col min="13313" max="13313" width="5" style="1" customWidth="1"/>
    <col min="13314" max="13314" width="7.140625" style="1" customWidth="1"/>
    <col min="13315" max="13315" width="8.7109375" style="1" customWidth="1"/>
    <col min="13316" max="13316" width="2.140625" style="1" customWidth="1"/>
    <col min="13317" max="13317" width="3.42578125" style="1" customWidth="1"/>
    <col min="13318" max="13318" width="4.7109375" style="1" customWidth="1"/>
    <col min="13319" max="13319" width="27.5703125" style="1" customWidth="1"/>
    <col min="13320" max="13320" width="4.140625" style="1" customWidth="1"/>
    <col min="13321" max="13321" width="9.28515625" style="1" customWidth="1"/>
    <col min="13322" max="13322" width="7.7109375" style="1" customWidth="1"/>
    <col min="13323" max="13323" width="13.5703125" style="1" customWidth="1"/>
    <col min="13324" max="13324" width="20" style="1" customWidth="1"/>
    <col min="13325" max="13325" width="15.7109375" style="1" customWidth="1"/>
    <col min="13326" max="13326" width="8.42578125" style="1" customWidth="1"/>
    <col min="13327" max="13327" width="10.140625" style="1" customWidth="1"/>
    <col min="13328" max="13568" width="9.140625" style="1"/>
    <col min="13569" max="13569" width="5" style="1" customWidth="1"/>
    <col min="13570" max="13570" width="7.140625" style="1" customWidth="1"/>
    <col min="13571" max="13571" width="8.7109375" style="1" customWidth="1"/>
    <col min="13572" max="13572" width="2.140625" style="1" customWidth="1"/>
    <col min="13573" max="13573" width="3.42578125" style="1" customWidth="1"/>
    <col min="13574" max="13574" width="4.7109375" style="1" customWidth="1"/>
    <col min="13575" max="13575" width="27.5703125" style="1" customWidth="1"/>
    <col min="13576" max="13576" width="4.140625" style="1" customWidth="1"/>
    <col min="13577" max="13577" width="9.28515625" style="1" customWidth="1"/>
    <col min="13578" max="13578" width="7.7109375" style="1" customWidth="1"/>
    <col min="13579" max="13579" width="13.5703125" style="1" customWidth="1"/>
    <col min="13580" max="13580" width="20" style="1" customWidth="1"/>
    <col min="13581" max="13581" width="15.7109375" style="1" customWidth="1"/>
    <col min="13582" max="13582" width="8.42578125" style="1" customWidth="1"/>
    <col min="13583" max="13583" width="10.140625" style="1" customWidth="1"/>
    <col min="13584" max="13824" width="9.140625" style="1"/>
    <col min="13825" max="13825" width="5" style="1" customWidth="1"/>
    <col min="13826" max="13826" width="7.140625" style="1" customWidth="1"/>
    <col min="13827" max="13827" width="8.7109375" style="1" customWidth="1"/>
    <col min="13828" max="13828" width="2.140625" style="1" customWidth="1"/>
    <col min="13829" max="13829" width="3.42578125" style="1" customWidth="1"/>
    <col min="13830" max="13830" width="4.7109375" style="1" customWidth="1"/>
    <col min="13831" max="13831" width="27.5703125" style="1" customWidth="1"/>
    <col min="13832" max="13832" width="4.140625" style="1" customWidth="1"/>
    <col min="13833" max="13833" width="9.28515625" style="1" customWidth="1"/>
    <col min="13834" max="13834" width="7.7109375" style="1" customWidth="1"/>
    <col min="13835" max="13835" width="13.5703125" style="1" customWidth="1"/>
    <col min="13836" max="13836" width="20" style="1" customWidth="1"/>
    <col min="13837" max="13837" width="15.7109375" style="1" customWidth="1"/>
    <col min="13838" max="13838" width="8.42578125" style="1" customWidth="1"/>
    <col min="13839" max="13839" width="10.140625" style="1" customWidth="1"/>
    <col min="13840" max="14080" width="9.140625" style="1"/>
    <col min="14081" max="14081" width="5" style="1" customWidth="1"/>
    <col min="14082" max="14082" width="7.140625" style="1" customWidth="1"/>
    <col min="14083" max="14083" width="8.7109375" style="1" customWidth="1"/>
    <col min="14084" max="14084" width="2.140625" style="1" customWidth="1"/>
    <col min="14085" max="14085" width="3.42578125" style="1" customWidth="1"/>
    <col min="14086" max="14086" width="4.7109375" style="1" customWidth="1"/>
    <col min="14087" max="14087" width="27.5703125" style="1" customWidth="1"/>
    <col min="14088" max="14088" width="4.140625" style="1" customWidth="1"/>
    <col min="14089" max="14089" width="9.28515625" style="1" customWidth="1"/>
    <col min="14090" max="14090" width="7.7109375" style="1" customWidth="1"/>
    <col min="14091" max="14091" width="13.5703125" style="1" customWidth="1"/>
    <col min="14092" max="14092" width="20" style="1" customWidth="1"/>
    <col min="14093" max="14093" width="15.7109375" style="1" customWidth="1"/>
    <col min="14094" max="14094" width="8.42578125" style="1" customWidth="1"/>
    <col min="14095" max="14095" width="10.140625" style="1" customWidth="1"/>
    <col min="14096" max="14336" width="9.140625" style="1"/>
    <col min="14337" max="14337" width="5" style="1" customWidth="1"/>
    <col min="14338" max="14338" width="7.140625" style="1" customWidth="1"/>
    <col min="14339" max="14339" width="8.7109375" style="1" customWidth="1"/>
    <col min="14340" max="14340" width="2.140625" style="1" customWidth="1"/>
    <col min="14341" max="14341" width="3.42578125" style="1" customWidth="1"/>
    <col min="14342" max="14342" width="4.7109375" style="1" customWidth="1"/>
    <col min="14343" max="14343" width="27.5703125" style="1" customWidth="1"/>
    <col min="14344" max="14344" width="4.140625" style="1" customWidth="1"/>
    <col min="14345" max="14345" width="9.28515625" style="1" customWidth="1"/>
    <col min="14346" max="14346" width="7.7109375" style="1" customWidth="1"/>
    <col min="14347" max="14347" width="13.5703125" style="1" customWidth="1"/>
    <col min="14348" max="14348" width="20" style="1" customWidth="1"/>
    <col min="14349" max="14349" width="15.7109375" style="1" customWidth="1"/>
    <col min="14350" max="14350" width="8.42578125" style="1" customWidth="1"/>
    <col min="14351" max="14351" width="10.140625" style="1" customWidth="1"/>
    <col min="14352" max="14592" width="9.140625" style="1"/>
    <col min="14593" max="14593" width="5" style="1" customWidth="1"/>
    <col min="14594" max="14594" width="7.140625" style="1" customWidth="1"/>
    <col min="14595" max="14595" width="8.7109375" style="1" customWidth="1"/>
    <col min="14596" max="14596" width="2.140625" style="1" customWidth="1"/>
    <col min="14597" max="14597" width="3.42578125" style="1" customWidth="1"/>
    <col min="14598" max="14598" width="4.7109375" style="1" customWidth="1"/>
    <col min="14599" max="14599" width="27.5703125" style="1" customWidth="1"/>
    <col min="14600" max="14600" width="4.140625" style="1" customWidth="1"/>
    <col min="14601" max="14601" width="9.28515625" style="1" customWidth="1"/>
    <col min="14602" max="14602" width="7.7109375" style="1" customWidth="1"/>
    <col min="14603" max="14603" width="13.5703125" style="1" customWidth="1"/>
    <col min="14604" max="14604" width="20" style="1" customWidth="1"/>
    <col min="14605" max="14605" width="15.7109375" style="1" customWidth="1"/>
    <col min="14606" max="14606" width="8.42578125" style="1" customWidth="1"/>
    <col min="14607" max="14607" width="10.140625" style="1" customWidth="1"/>
    <col min="14608" max="14848" width="9.140625" style="1"/>
    <col min="14849" max="14849" width="5" style="1" customWidth="1"/>
    <col min="14850" max="14850" width="7.140625" style="1" customWidth="1"/>
    <col min="14851" max="14851" width="8.7109375" style="1" customWidth="1"/>
    <col min="14852" max="14852" width="2.140625" style="1" customWidth="1"/>
    <col min="14853" max="14853" width="3.42578125" style="1" customWidth="1"/>
    <col min="14854" max="14854" width="4.7109375" style="1" customWidth="1"/>
    <col min="14855" max="14855" width="27.5703125" style="1" customWidth="1"/>
    <col min="14856" max="14856" width="4.140625" style="1" customWidth="1"/>
    <col min="14857" max="14857" width="9.28515625" style="1" customWidth="1"/>
    <col min="14858" max="14858" width="7.7109375" style="1" customWidth="1"/>
    <col min="14859" max="14859" width="13.5703125" style="1" customWidth="1"/>
    <col min="14860" max="14860" width="20" style="1" customWidth="1"/>
    <col min="14861" max="14861" width="15.7109375" style="1" customWidth="1"/>
    <col min="14862" max="14862" width="8.42578125" style="1" customWidth="1"/>
    <col min="14863" max="14863" width="10.140625" style="1" customWidth="1"/>
    <col min="14864" max="15104" width="9.140625" style="1"/>
    <col min="15105" max="15105" width="5" style="1" customWidth="1"/>
    <col min="15106" max="15106" width="7.140625" style="1" customWidth="1"/>
    <col min="15107" max="15107" width="8.7109375" style="1" customWidth="1"/>
    <col min="15108" max="15108" width="2.140625" style="1" customWidth="1"/>
    <col min="15109" max="15109" width="3.42578125" style="1" customWidth="1"/>
    <col min="15110" max="15110" width="4.7109375" style="1" customWidth="1"/>
    <col min="15111" max="15111" width="27.5703125" style="1" customWidth="1"/>
    <col min="15112" max="15112" width="4.140625" style="1" customWidth="1"/>
    <col min="15113" max="15113" width="9.28515625" style="1" customWidth="1"/>
    <col min="15114" max="15114" width="7.7109375" style="1" customWidth="1"/>
    <col min="15115" max="15115" width="13.5703125" style="1" customWidth="1"/>
    <col min="15116" max="15116" width="20" style="1" customWidth="1"/>
    <col min="15117" max="15117" width="15.7109375" style="1" customWidth="1"/>
    <col min="15118" max="15118" width="8.42578125" style="1" customWidth="1"/>
    <col min="15119" max="15119" width="10.140625" style="1" customWidth="1"/>
    <col min="15120" max="15360" width="9.140625" style="1"/>
    <col min="15361" max="15361" width="5" style="1" customWidth="1"/>
    <col min="15362" max="15362" width="7.140625" style="1" customWidth="1"/>
    <col min="15363" max="15363" width="8.7109375" style="1" customWidth="1"/>
    <col min="15364" max="15364" width="2.140625" style="1" customWidth="1"/>
    <col min="15365" max="15365" width="3.42578125" style="1" customWidth="1"/>
    <col min="15366" max="15366" width="4.7109375" style="1" customWidth="1"/>
    <col min="15367" max="15367" width="27.5703125" style="1" customWidth="1"/>
    <col min="15368" max="15368" width="4.140625" style="1" customWidth="1"/>
    <col min="15369" max="15369" width="9.28515625" style="1" customWidth="1"/>
    <col min="15370" max="15370" width="7.7109375" style="1" customWidth="1"/>
    <col min="15371" max="15371" width="13.5703125" style="1" customWidth="1"/>
    <col min="15372" max="15372" width="20" style="1" customWidth="1"/>
    <col min="15373" max="15373" width="15.7109375" style="1" customWidth="1"/>
    <col min="15374" max="15374" width="8.42578125" style="1" customWidth="1"/>
    <col min="15375" max="15375" width="10.140625" style="1" customWidth="1"/>
    <col min="15376" max="15616" width="9.140625" style="1"/>
    <col min="15617" max="15617" width="5" style="1" customWidth="1"/>
    <col min="15618" max="15618" width="7.140625" style="1" customWidth="1"/>
    <col min="15619" max="15619" width="8.7109375" style="1" customWidth="1"/>
    <col min="15620" max="15620" width="2.140625" style="1" customWidth="1"/>
    <col min="15621" max="15621" width="3.42578125" style="1" customWidth="1"/>
    <col min="15622" max="15622" width="4.7109375" style="1" customWidth="1"/>
    <col min="15623" max="15623" width="27.5703125" style="1" customWidth="1"/>
    <col min="15624" max="15624" width="4.140625" style="1" customWidth="1"/>
    <col min="15625" max="15625" width="9.28515625" style="1" customWidth="1"/>
    <col min="15626" max="15626" width="7.7109375" style="1" customWidth="1"/>
    <col min="15627" max="15627" width="13.5703125" style="1" customWidth="1"/>
    <col min="15628" max="15628" width="20" style="1" customWidth="1"/>
    <col min="15629" max="15629" width="15.7109375" style="1" customWidth="1"/>
    <col min="15630" max="15630" width="8.42578125" style="1" customWidth="1"/>
    <col min="15631" max="15631" width="10.140625" style="1" customWidth="1"/>
    <col min="15632" max="15872" width="9.140625" style="1"/>
    <col min="15873" max="15873" width="5" style="1" customWidth="1"/>
    <col min="15874" max="15874" width="7.140625" style="1" customWidth="1"/>
    <col min="15875" max="15875" width="8.7109375" style="1" customWidth="1"/>
    <col min="15876" max="15876" width="2.140625" style="1" customWidth="1"/>
    <col min="15877" max="15877" width="3.42578125" style="1" customWidth="1"/>
    <col min="15878" max="15878" width="4.7109375" style="1" customWidth="1"/>
    <col min="15879" max="15879" width="27.5703125" style="1" customWidth="1"/>
    <col min="15880" max="15880" width="4.140625" style="1" customWidth="1"/>
    <col min="15881" max="15881" width="9.28515625" style="1" customWidth="1"/>
    <col min="15882" max="15882" width="7.7109375" style="1" customWidth="1"/>
    <col min="15883" max="15883" width="13.5703125" style="1" customWidth="1"/>
    <col min="15884" max="15884" width="20" style="1" customWidth="1"/>
    <col min="15885" max="15885" width="15.7109375" style="1" customWidth="1"/>
    <col min="15886" max="15886" width="8.42578125" style="1" customWidth="1"/>
    <col min="15887" max="15887" width="10.140625" style="1" customWidth="1"/>
    <col min="15888" max="16128" width="9.140625" style="1"/>
    <col min="16129" max="16129" width="5" style="1" customWidth="1"/>
    <col min="16130" max="16130" width="7.140625" style="1" customWidth="1"/>
    <col min="16131" max="16131" width="8.7109375" style="1" customWidth="1"/>
    <col min="16132" max="16132" width="2.140625" style="1" customWidth="1"/>
    <col min="16133" max="16133" width="3.42578125" style="1" customWidth="1"/>
    <col min="16134" max="16134" width="4.7109375" style="1" customWidth="1"/>
    <col min="16135" max="16135" width="27.5703125" style="1" customWidth="1"/>
    <col min="16136" max="16136" width="4.140625" style="1" customWidth="1"/>
    <col min="16137" max="16137" width="9.28515625" style="1" customWidth="1"/>
    <col min="16138" max="16138" width="7.7109375" style="1" customWidth="1"/>
    <col min="16139" max="16139" width="13.5703125" style="1" customWidth="1"/>
    <col min="16140" max="16140" width="20" style="1" customWidth="1"/>
    <col min="16141" max="16141" width="15.7109375" style="1" customWidth="1"/>
    <col min="16142" max="16142" width="8.42578125" style="1" customWidth="1"/>
    <col min="16143" max="16143" width="10.140625" style="1" customWidth="1"/>
    <col min="16144" max="16384" width="9.140625" style="1"/>
  </cols>
  <sheetData>
    <row r="1" spans="1:15" ht="21" hidden="1" customHeight="1" x14ac:dyDescent="0.2">
      <c r="A1" s="167" t="s">
        <v>84</v>
      </c>
      <c r="B1" s="167"/>
      <c r="C1" s="167"/>
      <c r="D1" s="167"/>
      <c r="E1" s="167"/>
      <c r="F1" s="167"/>
      <c r="G1" s="167"/>
      <c r="H1" s="96"/>
    </row>
    <row r="2" spans="1:15" ht="19.5" hidden="1" customHeight="1" x14ac:dyDescent="0.2">
      <c r="A2" s="167" t="s">
        <v>85</v>
      </c>
      <c r="B2" s="167"/>
      <c r="C2" s="167"/>
      <c r="D2" s="167"/>
      <c r="E2" s="167"/>
      <c r="F2" s="167"/>
      <c r="G2" s="167"/>
      <c r="H2" s="96"/>
    </row>
    <row r="3" spans="1:15" ht="19.5" hidden="1" customHeight="1" x14ac:dyDescent="0.2">
      <c r="A3" s="215" t="s">
        <v>86</v>
      </c>
      <c r="B3" s="215"/>
      <c r="C3" s="215"/>
      <c r="D3" s="215"/>
      <c r="E3" s="215"/>
      <c r="F3" s="215"/>
      <c r="G3" s="215"/>
      <c r="H3" s="96"/>
    </row>
    <row r="4" spans="1:15" ht="18.75" hidden="1" customHeight="1" x14ac:dyDescent="0.2">
      <c r="A4" s="167" t="s">
        <v>87</v>
      </c>
      <c r="B4" s="167"/>
      <c r="C4" s="167"/>
      <c r="D4" s="167"/>
      <c r="E4" s="167"/>
      <c r="F4" s="167"/>
      <c r="G4" s="167"/>
      <c r="H4" s="96"/>
    </row>
    <row r="5" spans="1:15" ht="21" customHeight="1" x14ac:dyDescent="0.2">
      <c r="A5" s="216" t="s">
        <v>88</v>
      </c>
      <c r="B5" s="216"/>
      <c r="C5" s="216"/>
      <c r="D5" s="216"/>
      <c r="E5" s="216"/>
      <c r="F5" s="216"/>
      <c r="G5" s="216"/>
      <c r="H5" s="96"/>
      <c r="M5" s="167"/>
      <c r="N5" s="167"/>
    </row>
    <row r="6" spans="1:15" ht="19.7" customHeight="1" x14ac:dyDescent="0.2">
      <c r="A6" s="219" t="s">
        <v>89</v>
      </c>
      <c r="B6" s="219"/>
      <c r="C6" s="219"/>
      <c r="D6" s="219"/>
      <c r="E6" s="219"/>
      <c r="F6" s="219"/>
      <c r="G6" s="220">
        <f>N34</f>
        <v>3564663.6</v>
      </c>
      <c r="H6" s="220"/>
      <c r="I6" s="220"/>
      <c r="J6" s="220"/>
      <c r="K6" s="220"/>
      <c r="L6" s="220"/>
      <c r="M6" s="220"/>
      <c r="N6" s="220"/>
      <c r="O6" s="89" t="s">
        <v>90</v>
      </c>
    </row>
    <row r="7" spans="1:15" ht="18.75" customHeight="1" x14ac:dyDescent="0.2">
      <c r="A7" s="219" t="s">
        <v>91</v>
      </c>
      <c r="B7" s="219"/>
      <c r="C7" s="219"/>
      <c r="D7" s="219"/>
      <c r="E7" s="219"/>
      <c r="F7" s="219"/>
      <c r="G7" s="221">
        <v>0</v>
      </c>
      <c r="H7" s="221"/>
      <c r="I7" s="221"/>
      <c r="J7" s="221"/>
      <c r="K7" s="221"/>
      <c r="L7" s="221"/>
      <c r="M7" s="221"/>
      <c r="N7" s="221"/>
      <c r="O7" s="89" t="s">
        <v>90</v>
      </c>
    </row>
    <row r="8" spans="1:15" ht="18.75" customHeight="1" x14ac:dyDescent="0.2">
      <c r="A8" s="222"/>
      <c r="B8" s="223"/>
      <c r="C8" s="223"/>
      <c r="D8" s="223"/>
      <c r="E8" s="223"/>
      <c r="F8" s="223"/>
      <c r="G8" s="223"/>
      <c r="H8" s="223"/>
      <c r="I8" s="223"/>
      <c r="J8" s="223"/>
      <c r="K8" s="223"/>
      <c r="L8" s="223"/>
      <c r="M8" s="223"/>
      <c r="N8" s="223"/>
      <c r="O8" s="223"/>
    </row>
    <row r="9" spans="1:15" ht="18.75" customHeight="1" x14ac:dyDescent="0.2">
      <c r="A9" s="224" t="s">
        <v>92</v>
      </c>
      <c r="B9" s="224"/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4"/>
      <c r="N9" s="224"/>
      <c r="O9" s="224"/>
    </row>
    <row r="10" spans="1:15" ht="29.25" customHeight="1" x14ac:dyDescent="0.2">
      <c r="A10" s="217" t="s">
        <v>161</v>
      </c>
      <c r="B10" s="217"/>
      <c r="C10" s="217"/>
      <c r="D10" s="217"/>
      <c r="E10" s="217"/>
      <c r="F10" s="217"/>
      <c r="G10" s="217"/>
      <c r="H10" s="217"/>
      <c r="I10" s="217"/>
      <c r="J10" s="217"/>
      <c r="K10" s="217"/>
      <c r="L10" s="217"/>
      <c r="M10" s="217"/>
      <c r="N10" s="217"/>
      <c r="O10" s="217"/>
    </row>
    <row r="11" spans="1:15" s="90" customFormat="1" ht="19.7" customHeight="1" x14ac:dyDescent="0.2">
      <c r="A11" s="218" t="s">
        <v>159</v>
      </c>
      <c r="B11" s="218"/>
      <c r="C11" s="218"/>
      <c r="D11" s="218"/>
      <c r="E11" s="218"/>
      <c r="F11" s="218"/>
      <c r="G11" s="218"/>
      <c r="H11" s="218"/>
      <c r="I11" s="218"/>
      <c r="J11" s="218"/>
      <c r="K11" s="218"/>
      <c r="L11" s="218"/>
      <c r="M11" s="218"/>
      <c r="N11" s="218"/>
      <c r="O11" s="218"/>
    </row>
    <row r="12" spans="1:15" s="90" customFormat="1" ht="29.65" customHeight="1" x14ac:dyDescent="0.2">
      <c r="A12" s="197" t="s">
        <v>93</v>
      </c>
      <c r="B12" s="197" t="s">
        <v>94</v>
      </c>
      <c r="C12" s="197"/>
      <c r="D12" s="197" t="s">
        <v>95</v>
      </c>
      <c r="E12" s="197"/>
      <c r="F12" s="197"/>
      <c r="G12" s="197"/>
      <c r="H12" s="197"/>
      <c r="I12" s="197" t="s">
        <v>96</v>
      </c>
      <c r="J12" s="197"/>
      <c r="K12" s="197"/>
      <c r="L12" s="197"/>
      <c r="M12" s="197"/>
      <c r="N12" s="197" t="s">
        <v>97</v>
      </c>
      <c r="O12" s="197"/>
    </row>
    <row r="13" spans="1:15" ht="27.75" customHeight="1" x14ac:dyDescent="0.2">
      <c r="A13" s="197"/>
      <c r="B13" s="197"/>
      <c r="C13" s="197"/>
      <c r="D13" s="197"/>
      <c r="E13" s="197"/>
      <c r="F13" s="197"/>
      <c r="G13" s="197"/>
      <c r="H13" s="197"/>
      <c r="I13" s="197" t="s">
        <v>98</v>
      </c>
      <c r="J13" s="197"/>
      <c r="K13" s="98" t="s">
        <v>99</v>
      </c>
      <c r="L13" s="98" t="s">
        <v>100</v>
      </c>
      <c r="M13" s="98" t="s">
        <v>101</v>
      </c>
      <c r="N13" s="197"/>
      <c r="O13" s="197"/>
    </row>
    <row r="14" spans="1:15" ht="18.75" customHeight="1" x14ac:dyDescent="0.2">
      <c r="A14" s="97">
        <v>1</v>
      </c>
      <c r="B14" s="192">
        <v>2</v>
      </c>
      <c r="C14" s="192"/>
      <c r="D14" s="192">
        <v>3</v>
      </c>
      <c r="E14" s="192"/>
      <c r="F14" s="192"/>
      <c r="G14" s="192"/>
      <c r="H14" s="192"/>
      <c r="I14" s="192">
        <v>4</v>
      </c>
      <c r="J14" s="192"/>
      <c r="K14" s="97">
        <v>5</v>
      </c>
      <c r="L14" s="97">
        <v>6</v>
      </c>
      <c r="M14" s="97">
        <v>7</v>
      </c>
      <c r="N14" s="192">
        <v>8</v>
      </c>
      <c r="O14" s="192"/>
    </row>
    <row r="15" spans="1:15" ht="28.5" customHeight="1" x14ac:dyDescent="0.2">
      <c r="A15" s="97"/>
      <c r="B15" s="192"/>
      <c r="C15" s="192"/>
      <c r="D15" s="211" t="s">
        <v>102</v>
      </c>
      <c r="E15" s="212"/>
      <c r="F15" s="212"/>
      <c r="G15" s="212"/>
      <c r="H15" s="213"/>
      <c r="I15" s="192"/>
      <c r="J15" s="192"/>
      <c r="K15" s="97"/>
      <c r="L15" s="97"/>
      <c r="M15" s="97"/>
      <c r="N15" s="225"/>
      <c r="O15" s="225"/>
    </row>
    <row r="16" spans="1:15" ht="29.25" hidden="1" customHeight="1" x14ac:dyDescent="0.2">
      <c r="A16" s="97">
        <v>1</v>
      </c>
      <c r="B16" s="205" t="s">
        <v>103</v>
      </c>
      <c r="C16" s="206"/>
      <c r="D16" s="202" t="s">
        <v>104</v>
      </c>
      <c r="E16" s="202"/>
      <c r="F16" s="214"/>
      <c r="G16" s="214"/>
      <c r="H16" s="214"/>
      <c r="I16" s="203">
        <f>N16-L16</f>
        <v>0</v>
      </c>
      <c r="J16" s="208"/>
      <c r="K16" s="99">
        <v>0</v>
      </c>
      <c r="L16" s="99">
        <v>0</v>
      </c>
      <c r="M16" s="99"/>
      <c r="N16" s="209"/>
      <c r="O16" s="210"/>
    </row>
    <row r="17" spans="1:20" ht="29.25" customHeight="1" x14ac:dyDescent="0.2">
      <c r="A17" s="122">
        <v>1</v>
      </c>
      <c r="B17" s="205" t="s">
        <v>152</v>
      </c>
      <c r="C17" s="206"/>
      <c r="D17" s="202" t="s">
        <v>156</v>
      </c>
      <c r="E17" s="202"/>
      <c r="F17" s="214"/>
      <c r="G17" s="214"/>
      <c r="H17" s="214"/>
      <c r="I17" s="203">
        <v>141103</v>
      </c>
      <c r="J17" s="208"/>
      <c r="K17" s="123">
        <v>82781</v>
      </c>
      <c r="L17" s="123">
        <v>2587891</v>
      </c>
      <c r="M17" s="123"/>
      <c r="N17" s="209">
        <f>I17+K17+L17+M17</f>
        <v>2811775</v>
      </c>
      <c r="O17" s="210"/>
      <c r="T17" s="129"/>
    </row>
    <row r="18" spans="1:20" s="90" customFormat="1" ht="26.25" customHeight="1" x14ac:dyDescent="0.2">
      <c r="A18" s="98"/>
      <c r="B18" s="197"/>
      <c r="C18" s="197"/>
      <c r="D18" s="199" t="s">
        <v>105</v>
      </c>
      <c r="E18" s="199"/>
      <c r="F18" s="199"/>
      <c r="G18" s="199"/>
      <c r="H18" s="199"/>
      <c r="I18" s="200">
        <f>I16+I17</f>
        <v>141103</v>
      </c>
      <c r="J18" s="200"/>
      <c r="K18" s="100">
        <f>K16+K17</f>
        <v>82781</v>
      </c>
      <c r="L18" s="91">
        <f>L16+L17</f>
        <v>2587891</v>
      </c>
      <c r="M18" s="100"/>
      <c r="N18" s="200">
        <f>N16+N17</f>
        <v>2811775</v>
      </c>
      <c r="O18" s="200"/>
    </row>
    <row r="19" spans="1:20" ht="42.75" customHeight="1" x14ac:dyDescent="0.2">
      <c r="A19" s="97"/>
      <c r="B19" s="192"/>
      <c r="C19" s="192"/>
      <c r="D19" s="211" t="s">
        <v>106</v>
      </c>
      <c r="E19" s="212"/>
      <c r="F19" s="212"/>
      <c r="G19" s="212"/>
      <c r="H19" s="213"/>
      <c r="I19" s="203"/>
      <c r="J19" s="203"/>
      <c r="K19" s="99"/>
      <c r="L19" s="99"/>
      <c r="M19" s="99"/>
      <c r="N19" s="203"/>
      <c r="O19" s="203"/>
    </row>
    <row r="20" spans="1:20" ht="51" customHeight="1" x14ac:dyDescent="0.2">
      <c r="A20" s="97">
        <v>2</v>
      </c>
      <c r="B20" s="202" t="s">
        <v>157</v>
      </c>
      <c r="C20" s="202"/>
      <c r="D20" s="226" t="s">
        <v>158</v>
      </c>
      <c r="E20" s="227"/>
      <c r="F20" s="227"/>
      <c r="G20" s="227"/>
      <c r="H20" s="227"/>
      <c r="I20" s="203">
        <f>ROUND(I18*2.9%,0)</f>
        <v>4092</v>
      </c>
      <c r="J20" s="203"/>
      <c r="K20" s="92">
        <f>ROUND(K18*2.9%,0)</f>
        <v>2401</v>
      </c>
      <c r="L20" s="92"/>
      <c r="M20" s="99"/>
      <c r="N20" s="203">
        <f>SUM(I20:M20)</f>
        <v>6493</v>
      </c>
      <c r="O20" s="203"/>
    </row>
    <row r="21" spans="1:20" ht="25.5" customHeight="1" x14ac:dyDescent="0.2">
      <c r="A21" s="98"/>
      <c r="B21" s="199"/>
      <c r="C21" s="199"/>
      <c r="D21" s="199" t="s">
        <v>107</v>
      </c>
      <c r="E21" s="199"/>
      <c r="F21" s="199"/>
      <c r="G21" s="199"/>
      <c r="H21" s="199"/>
      <c r="I21" s="200">
        <f>I20</f>
        <v>4092</v>
      </c>
      <c r="J21" s="200"/>
      <c r="K21" s="100">
        <f>K20</f>
        <v>2401</v>
      </c>
      <c r="L21" s="100">
        <f>L20</f>
        <v>0</v>
      </c>
      <c r="M21" s="100">
        <f>SUM(M20:M20)</f>
        <v>0</v>
      </c>
      <c r="N21" s="200">
        <f>SUM(I21:M21)</f>
        <v>6493</v>
      </c>
      <c r="O21" s="200"/>
    </row>
    <row r="22" spans="1:20" s="90" customFormat="1" ht="18.75" customHeight="1" x14ac:dyDescent="0.2">
      <c r="A22" s="98"/>
      <c r="B22" s="197"/>
      <c r="C22" s="197"/>
      <c r="D22" s="199" t="s">
        <v>108</v>
      </c>
      <c r="E22" s="199"/>
      <c r="F22" s="199"/>
      <c r="G22" s="199"/>
      <c r="H22" s="199"/>
      <c r="I22" s="200">
        <f>I21+I18</f>
        <v>145195</v>
      </c>
      <c r="J22" s="200"/>
      <c r="K22" s="100">
        <f>K21+K18</f>
        <v>85182</v>
      </c>
      <c r="L22" s="100">
        <f t="shared" ref="L22:M22" si="0">L21+L18</f>
        <v>2587891</v>
      </c>
      <c r="M22" s="100">
        <f t="shared" si="0"/>
        <v>0</v>
      </c>
      <c r="N22" s="200">
        <f>N18+N21</f>
        <v>2818268</v>
      </c>
      <c r="O22" s="200"/>
    </row>
    <row r="23" spans="1:20" s="90" customFormat="1" ht="39" customHeight="1" x14ac:dyDescent="0.2">
      <c r="A23" s="97"/>
      <c r="B23" s="192"/>
      <c r="C23" s="192"/>
      <c r="D23" s="211" t="s">
        <v>109</v>
      </c>
      <c r="E23" s="212"/>
      <c r="F23" s="212"/>
      <c r="G23" s="212"/>
      <c r="H23" s="213"/>
      <c r="I23" s="203"/>
      <c r="J23" s="203"/>
      <c r="K23" s="99"/>
      <c r="L23" s="99"/>
      <c r="M23" s="99"/>
      <c r="N23" s="203"/>
      <c r="O23" s="203"/>
    </row>
    <row r="24" spans="1:20" ht="27" customHeight="1" x14ac:dyDescent="0.2">
      <c r="A24" s="97">
        <v>3</v>
      </c>
      <c r="B24" s="205" t="s">
        <v>110</v>
      </c>
      <c r="C24" s="206"/>
      <c r="D24" s="202" t="s">
        <v>111</v>
      </c>
      <c r="E24" s="202"/>
      <c r="F24" s="202"/>
      <c r="G24" s="202"/>
      <c r="H24" s="202"/>
      <c r="I24" s="203"/>
      <c r="J24" s="203"/>
      <c r="K24" s="99"/>
      <c r="L24" s="99"/>
      <c r="M24" s="99">
        <f>ROUND((N22+N30)*2.14%,0)</f>
        <v>60974</v>
      </c>
      <c r="N24" s="203">
        <f>SUM(I24:M24)</f>
        <v>60974</v>
      </c>
      <c r="O24" s="203"/>
    </row>
    <row r="25" spans="1:20" ht="32.25" customHeight="1" x14ac:dyDescent="0.2">
      <c r="A25" s="120">
        <v>4</v>
      </c>
      <c r="B25" s="205" t="s">
        <v>110</v>
      </c>
      <c r="C25" s="206"/>
      <c r="D25" s="202" t="s">
        <v>148</v>
      </c>
      <c r="E25" s="202"/>
      <c r="F25" s="202"/>
      <c r="G25" s="202"/>
      <c r="H25" s="202"/>
      <c r="I25" s="203"/>
      <c r="J25" s="203"/>
      <c r="K25" s="121"/>
      <c r="L25" s="121"/>
      <c r="M25" s="121">
        <f>ROUND((N22)*2.14%,0)</f>
        <v>60311</v>
      </c>
      <c r="N25" s="203">
        <f>SUM(I25:M25)</f>
        <v>60311</v>
      </c>
      <c r="O25" s="203"/>
    </row>
    <row r="26" spans="1:20" ht="38.25" customHeight="1" x14ac:dyDescent="0.2">
      <c r="A26" s="98"/>
      <c r="B26" s="197"/>
      <c r="C26" s="197"/>
      <c r="D26" s="199" t="s">
        <v>112</v>
      </c>
      <c r="E26" s="199"/>
      <c r="F26" s="199"/>
      <c r="G26" s="199"/>
      <c r="H26" s="199"/>
      <c r="I26" s="200"/>
      <c r="J26" s="200"/>
      <c r="K26" s="100"/>
      <c r="L26" s="100"/>
      <c r="M26" s="100">
        <f>M24+M25</f>
        <v>121285</v>
      </c>
      <c r="N26" s="200">
        <f>SUM(I26:M26)</f>
        <v>121285</v>
      </c>
      <c r="O26" s="200"/>
    </row>
    <row r="27" spans="1:20" s="90" customFormat="1" ht="18.75" customHeight="1" x14ac:dyDescent="0.2">
      <c r="A27" s="98"/>
      <c r="B27" s="197"/>
      <c r="C27" s="197"/>
      <c r="D27" s="199" t="s">
        <v>113</v>
      </c>
      <c r="E27" s="199"/>
      <c r="F27" s="199"/>
      <c r="G27" s="199"/>
      <c r="H27" s="199"/>
      <c r="I27" s="200">
        <f>I22+I26</f>
        <v>145195</v>
      </c>
      <c r="J27" s="200"/>
      <c r="K27" s="100">
        <f>K22+K26</f>
        <v>85182</v>
      </c>
      <c r="L27" s="100">
        <f>L22+L26</f>
        <v>2587891</v>
      </c>
      <c r="M27" s="100">
        <f>M22+M26</f>
        <v>121285</v>
      </c>
      <c r="N27" s="200">
        <f>N22+N26</f>
        <v>2939553</v>
      </c>
      <c r="O27" s="200"/>
    </row>
    <row r="28" spans="1:20" s="90" customFormat="1" ht="18.75" customHeight="1" x14ac:dyDescent="0.2">
      <c r="A28" s="97"/>
      <c r="B28" s="192"/>
      <c r="C28" s="192"/>
      <c r="D28" s="207" t="s">
        <v>114</v>
      </c>
      <c r="E28" s="207"/>
      <c r="F28" s="207"/>
      <c r="G28" s="207"/>
      <c r="H28" s="207"/>
      <c r="I28" s="203"/>
      <c r="J28" s="203"/>
      <c r="K28" s="99"/>
      <c r="L28" s="99"/>
      <c r="M28" s="99"/>
      <c r="N28" s="203"/>
      <c r="O28" s="203"/>
    </row>
    <row r="29" spans="1:20" ht="45.75" customHeight="1" x14ac:dyDescent="0.2">
      <c r="A29" s="97">
        <v>5</v>
      </c>
      <c r="B29" s="205"/>
      <c r="C29" s="206"/>
      <c r="D29" s="202" t="s">
        <v>129</v>
      </c>
      <c r="E29" s="202"/>
      <c r="F29" s="202"/>
      <c r="G29" s="202"/>
      <c r="H29" s="202"/>
      <c r="I29" s="203"/>
      <c r="J29" s="203"/>
      <c r="K29" s="99"/>
      <c r="L29" s="99"/>
      <c r="M29" s="93">
        <v>31000</v>
      </c>
      <c r="N29" s="203">
        <f>SUM(I29:M29)</f>
        <v>31000</v>
      </c>
      <c r="O29" s="203"/>
    </row>
    <row r="30" spans="1:20" ht="24.75" customHeight="1" x14ac:dyDescent="0.2">
      <c r="A30" s="98"/>
      <c r="B30" s="197"/>
      <c r="C30" s="197"/>
      <c r="D30" s="199" t="s">
        <v>115</v>
      </c>
      <c r="E30" s="199"/>
      <c r="F30" s="199"/>
      <c r="G30" s="199"/>
      <c r="H30" s="199"/>
      <c r="I30" s="200"/>
      <c r="J30" s="200"/>
      <c r="K30" s="100"/>
      <c r="L30" s="100"/>
      <c r="M30" s="100">
        <f>SUM(M29)</f>
        <v>31000</v>
      </c>
      <c r="N30" s="200">
        <f>SUM(I30:M30)</f>
        <v>31000</v>
      </c>
      <c r="O30" s="200"/>
    </row>
    <row r="31" spans="1:20" s="90" customFormat="1" ht="29.25" customHeight="1" x14ac:dyDescent="0.2">
      <c r="A31" s="98"/>
      <c r="B31" s="197"/>
      <c r="C31" s="197"/>
      <c r="D31" s="199" t="s">
        <v>116</v>
      </c>
      <c r="E31" s="199"/>
      <c r="F31" s="199"/>
      <c r="G31" s="199"/>
      <c r="H31" s="199"/>
      <c r="I31" s="200">
        <f>I27+I30</f>
        <v>145195</v>
      </c>
      <c r="J31" s="200"/>
      <c r="K31" s="100">
        <f>K27+K30</f>
        <v>85182</v>
      </c>
      <c r="L31" s="100">
        <f>L27+L30</f>
        <v>2587891</v>
      </c>
      <c r="M31" s="100">
        <f>M27+M30</f>
        <v>152285</v>
      </c>
      <c r="N31" s="200">
        <f>N27+N30</f>
        <v>2970553</v>
      </c>
      <c r="O31" s="200"/>
    </row>
    <row r="32" spans="1:20" ht="24.75" customHeight="1" x14ac:dyDescent="0.2">
      <c r="A32" s="98"/>
      <c r="B32" s="197"/>
      <c r="C32" s="198"/>
      <c r="D32" s="199" t="s">
        <v>67</v>
      </c>
      <c r="E32" s="204"/>
      <c r="F32" s="204"/>
      <c r="G32" s="204"/>
      <c r="H32" s="204"/>
      <c r="I32" s="200">
        <f>I31</f>
        <v>145195</v>
      </c>
      <c r="J32" s="201" t="e">
        <f>J31+#REF!</f>
        <v>#REF!</v>
      </c>
      <c r="K32" s="100">
        <f>K31</f>
        <v>85182</v>
      </c>
      <c r="L32" s="100">
        <f>L31</f>
        <v>2587891</v>
      </c>
      <c r="M32" s="100">
        <f>M31</f>
        <v>152285</v>
      </c>
      <c r="N32" s="200">
        <f>N31</f>
        <v>2970553</v>
      </c>
      <c r="O32" s="201"/>
      <c r="Q32" s="6"/>
    </row>
    <row r="33" spans="1:19" s="90" customFormat="1" ht="18.75" customHeight="1" x14ac:dyDescent="0.2">
      <c r="A33" s="97">
        <v>6</v>
      </c>
      <c r="B33" s="205" t="s">
        <v>117</v>
      </c>
      <c r="C33" s="206"/>
      <c r="D33" s="202" t="s">
        <v>149</v>
      </c>
      <c r="E33" s="202"/>
      <c r="F33" s="202"/>
      <c r="G33" s="202"/>
      <c r="H33" s="202"/>
      <c r="I33" s="203"/>
      <c r="J33" s="203"/>
      <c r="K33" s="99"/>
      <c r="L33" s="99"/>
      <c r="M33" s="99"/>
      <c r="N33" s="203">
        <f>N32*20%</f>
        <v>594110.6</v>
      </c>
      <c r="O33" s="203"/>
    </row>
    <row r="34" spans="1:19" s="14" customFormat="1" ht="18.75" customHeight="1" x14ac:dyDescent="0.2">
      <c r="A34" s="98"/>
      <c r="B34" s="197"/>
      <c r="C34" s="198"/>
      <c r="D34" s="199" t="s">
        <v>118</v>
      </c>
      <c r="E34" s="199"/>
      <c r="F34" s="199"/>
      <c r="G34" s="199"/>
      <c r="H34" s="199"/>
      <c r="I34" s="200"/>
      <c r="J34" s="201"/>
      <c r="K34" s="100"/>
      <c r="L34" s="100"/>
      <c r="M34" s="100"/>
      <c r="N34" s="200">
        <f>N33+N32</f>
        <v>3564663.6</v>
      </c>
      <c r="O34" s="201"/>
      <c r="S34" s="130"/>
    </row>
    <row r="35" spans="1:19" s="90" customFormat="1" ht="18.75" customHeight="1" x14ac:dyDescent="0.2">
      <c r="A35" s="97"/>
      <c r="B35" s="192"/>
      <c r="C35" s="192"/>
      <c r="D35" s="202" t="s">
        <v>119</v>
      </c>
      <c r="E35" s="202"/>
      <c r="F35" s="202"/>
      <c r="G35" s="202"/>
      <c r="H35" s="202"/>
      <c r="I35" s="203"/>
      <c r="J35" s="203"/>
      <c r="K35" s="99"/>
      <c r="L35" s="99"/>
      <c r="M35" s="99"/>
      <c r="N35" s="203"/>
      <c r="O35" s="203"/>
    </row>
    <row r="36" spans="1:19" s="14" customFormat="1" ht="18.75" customHeight="1" x14ac:dyDescent="0.2">
      <c r="A36" s="192"/>
      <c r="B36" s="192"/>
      <c r="C36" s="192"/>
      <c r="D36" s="192"/>
      <c r="E36" s="192"/>
      <c r="F36" s="192"/>
      <c r="G36" s="192"/>
      <c r="H36" s="192"/>
      <c r="I36" s="192"/>
      <c r="J36" s="192"/>
      <c r="K36" s="192"/>
      <c r="L36" s="192"/>
      <c r="M36" s="192"/>
      <c r="N36" s="192"/>
      <c r="O36" s="192"/>
    </row>
    <row r="37" spans="1:19" s="90" customFormat="1" ht="18.75" customHeight="1" x14ac:dyDescent="0.2">
      <c r="A37" s="193" t="s">
        <v>154</v>
      </c>
      <c r="B37" s="194"/>
      <c r="C37" s="194"/>
      <c r="D37" s="194"/>
      <c r="E37" s="194"/>
      <c r="F37" s="194"/>
      <c r="G37" s="194"/>
      <c r="H37" s="194"/>
      <c r="I37" s="194"/>
      <c r="J37" s="195"/>
      <c r="K37" s="196" t="s">
        <v>120</v>
      </c>
      <c r="L37" s="196"/>
      <c r="M37" s="196"/>
      <c r="N37" s="196"/>
      <c r="O37" s="196"/>
    </row>
    <row r="38" spans="1:19" s="90" customFormat="1" ht="18.75" customHeight="1" x14ac:dyDescent="0.2">
      <c r="A38" s="193" t="s">
        <v>155</v>
      </c>
      <c r="B38" s="194"/>
      <c r="C38" s="194"/>
      <c r="D38" s="194"/>
      <c r="E38" s="194"/>
      <c r="F38" s="194"/>
      <c r="G38" s="194"/>
      <c r="H38" s="194"/>
      <c r="I38" s="194"/>
      <c r="J38" s="195"/>
      <c r="K38" s="196" t="s">
        <v>121</v>
      </c>
      <c r="L38" s="196"/>
      <c r="M38" s="196"/>
      <c r="N38" s="196"/>
      <c r="O38" s="196"/>
    </row>
    <row r="39" spans="1:19" s="14" customFormat="1" ht="18.75" customHeight="1" x14ac:dyDescent="0.2">
      <c r="A39" s="192" t="s">
        <v>122</v>
      </c>
      <c r="B39" s="192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192"/>
    </row>
    <row r="40" spans="1:19" s="90" customFormat="1" ht="36.75" customHeight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91"/>
      <c r="L40" s="191"/>
      <c r="M40" s="191"/>
      <c r="N40" s="191"/>
      <c r="O40" s="191"/>
    </row>
    <row r="41" spans="1:19" ht="14.25" customHeight="1" x14ac:dyDescent="0.2"/>
    <row r="42" spans="1:19" ht="12.75" customHeight="1" x14ac:dyDescent="0.2"/>
    <row r="43" spans="1:19" ht="36" customHeight="1" x14ac:dyDescent="0.2"/>
    <row r="44" spans="1:19" ht="24" customHeight="1" x14ac:dyDescent="0.2"/>
    <row r="45" spans="1:19" ht="30" customHeight="1" x14ac:dyDescent="0.2"/>
    <row r="46" spans="1:19" ht="32.25" customHeight="1" x14ac:dyDescent="0.2"/>
  </sheetData>
  <mergeCells count="115">
    <mergeCell ref="B25:C25"/>
    <mergeCell ref="D25:H25"/>
    <mergeCell ref="I25:J25"/>
    <mergeCell ref="N25:O25"/>
    <mergeCell ref="A6:F6"/>
    <mergeCell ref="G6:N6"/>
    <mergeCell ref="A7:F7"/>
    <mergeCell ref="G7:N7"/>
    <mergeCell ref="A8:O8"/>
    <mergeCell ref="A9:O9"/>
    <mergeCell ref="B15:C15"/>
    <mergeCell ref="D15:H15"/>
    <mergeCell ref="I15:J15"/>
    <mergeCell ref="N15:O15"/>
    <mergeCell ref="B19:C19"/>
    <mergeCell ref="D19:H19"/>
    <mergeCell ref="I19:J19"/>
    <mergeCell ref="N19:O19"/>
    <mergeCell ref="B20:C20"/>
    <mergeCell ref="D20:H20"/>
    <mergeCell ref="I20:J20"/>
    <mergeCell ref="N20:O20"/>
    <mergeCell ref="B16:C16"/>
    <mergeCell ref="D16:H16"/>
    <mergeCell ref="A1:G1"/>
    <mergeCell ref="A2:G2"/>
    <mergeCell ref="A3:G3"/>
    <mergeCell ref="A4:G4"/>
    <mergeCell ref="A5:G5"/>
    <mergeCell ref="M5:N5"/>
    <mergeCell ref="B14:C14"/>
    <mergeCell ref="D14:H14"/>
    <mergeCell ref="I14:J14"/>
    <mergeCell ref="N14:O14"/>
    <mergeCell ref="A10:O10"/>
    <mergeCell ref="A11:O11"/>
    <mergeCell ref="A12:A13"/>
    <mergeCell ref="B12:C13"/>
    <mergeCell ref="D12:H13"/>
    <mergeCell ref="I12:M12"/>
    <mergeCell ref="N12:O13"/>
    <mergeCell ref="I13:J13"/>
    <mergeCell ref="I16:J16"/>
    <mergeCell ref="N16:O16"/>
    <mergeCell ref="B18:C18"/>
    <mergeCell ref="D18:H18"/>
    <mergeCell ref="I18:J18"/>
    <mergeCell ref="N18:O18"/>
    <mergeCell ref="B23:C23"/>
    <mergeCell ref="D23:H23"/>
    <mergeCell ref="I23:J23"/>
    <mergeCell ref="N23:O23"/>
    <mergeCell ref="B17:C17"/>
    <mergeCell ref="D17:H17"/>
    <mergeCell ref="I17:J17"/>
    <mergeCell ref="N17:O17"/>
    <mergeCell ref="B24:C24"/>
    <mergeCell ref="D24:H24"/>
    <mergeCell ref="I24:J24"/>
    <mergeCell ref="N24:O24"/>
    <mergeCell ref="B21:C21"/>
    <mergeCell ref="D21:H21"/>
    <mergeCell ref="I21:J21"/>
    <mergeCell ref="N21:O21"/>
    <mergeCell ref="B22:C22"/>
    <mergeCell ref="D22:H22"/>
    <mergeCell ref="I22:J22"/>
    <mergeCell ref="N22:O22"/>
    <mergeCell ref="B28:C28"/>
    <mergeCell ref="D28:H28"/>
    <mergeCell ref="I28:J28"/>
    <mergeCell ref="N28:O28"/>
    <mergeCell ref="B29:C29"/>
    <mergeCell ref="D29:H29"/>
    <mergeCell ref="I29:J29"/>
    <mergeCell ref="N29:O29"/>
    <mergeCell ref="B26:C26"/>
    <mergeCell ref="D26:H26"/>
    <mergeCell ref="I26:J26"/>
    <mergeCell ref="N26:O26"/>
    <mergeCell ref="B27:C27"/>
    <mergeCell ref="D27:H27"/>
    <mergeCell ref="I27:J27"/>
    <mergeCell ref="N27:O27"/>
    <mergeCell ref="D33:H33"/>
    <mergeCell ref="I33:J33"/>
    <mergeCell ref="N33:O33"/>
    <mergeCell ref="B30:C30"/>
    <mergeCell ref="D30:H30"/>
    <mergeCell ref="I30:J30"/>
    <mergeCell ref="N30:O30"/>
    <mergeCell ref="B31:C31"/>
    <mergeCell ref="D31:H31"/>
    <mergeCell ref="I31:J31"/>
    <mergeCell ref="N31:O31"/>
    <mergeCell ref="B32:C32"/>
    <mergeCell ref="D32:H32"/>
    <mergeCell ref="I32:J32"/>
    <mergeCell ref="N32:O32"/>
    <mergeCell ref="B33:C33"/>
    <mergeCell ref="K40:O40"/>
    <mergeCell ref="A36:O36"/>
    <mergeCell ref="A37:J37"/>
    <mergeCell ref="K37:O37"/>
    <mergeCell ref="A38:J38"/>
    <mergeCell ref="K38:O38"/>
    <mergeCell ref="A39:O39"/>
    <mergeCell ref="B34:C34"/>
    <mergeCell ref="D34:H34"/>
    <mergeCell ref="I34:J34"/>
    <mergeCell ref="N34:O34"/>
    <mergeCell ref="B35:C35"/>
    <mergeCell ref="D35:H35"/>
    <mergeCell ref="I35:J35"/>
    <mergeCell ref="N35:O35"/>
  </mergeCells>
  <printOptions horizontalCentered="1"/>
  <pageMargins left="0" right="0" top="0.39370078740157483" bottom="0.39370078740157483" header="0" footer="0"/>
  <pageSetup paperSize="9" scale="9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"/>
  <sheetViews>
    <sheetView topLeftCell="A5" zoomScale="80" zoomScaleNormal="80" workbookViewId="0">
      <selection activeCell="A10" sqref="A10:O10"/>
    </sheetView>
  </sheetViews>
  <sheetFormatPr defaultRowHeight="12.75" x14ac:dyDescent="0.2"/>
  <cols>
    <col min="1" max="1" width="5" style="1" customWidth="1"/>
    <col min="2" max="2" width="7.140625" style="1" customWidth="1"/>
    <col min="3" max="3" width="19.42578125" style="1" customWidth="1"/>
    <col min="4" max="4" width="2.140625" style="1" customWidth="1"/>
    <col min="5" max="5" width="3.42578125" style="1" customWidth="1"/>
    <col min="6" max="6" width="4.7109375" style="1" customWidth="1"/>
    <col min="7" max="7" width="27.5703125" style="1" customWidth="1"/>
    <col min="8" max="8" width="7.85546875" style="1" customWidth="1"/>
    <col min="9" max="14" width="11.7109375" style="1" customWidth="1"/>
    <col min="15" max="15" width="8.140625" style="1" customWidth="1"/>
    <col min="16" max="16" width="9.140625" style="1"/>
    <col min="17" max="17" width="10.28515625" style="1" bestFit="1" customWidth="1"/>
    <col min="18" max="256" width="9.140625" style="1"/>
    <col min="257" max="257" width="5" style="1" customWidth="1"/>
    <col min="258" max="258" width="7.140625" style="1" customWidth="1"/>
    <col min="259" max="259" width="8.7109375" style="1" customWidth="1"/>
    <col min="260" max="260" width="2.140625" style="1" customWidth="1"/>
    <col min="261" max="261" width="3.42578125" style="1" customWidth="1"/>
    <col min="262" max="262" width="4.7109375" style="1" customWidth="1"/>
    <col min="263" max="263" width="27.5703125" style="1" customWidth="1"/>
    <col min="264" max="264" width="4.140625" style="1" customWidth="1"/>
    <col min="265" max="265" width="9.28515625" style="1" customWidth="1"/>
    <col min="266" max="266" width="7.7109375" style="1" customWidth="1"/>
    <col min="267" max="267" width="13.5703125" style="1" customWidth="1"/>
    <col min="268" max="268" width="20" style="1" customWidth="1"/>
    <col min="269" max="269" width="15.7109375" style="1" customWidth="1"/>
    <col min="270" max="270" width="8.42578125" style="1" customWidth="1"/>
    <col min="271" max="271" width="10.140625" style="1" customWidth="1"/>
    <col min="272" max="512" width="9.140625" style="1"/>
    <col min="513" max="513" width="5" style="1" customWidth="1"/>
    <col min="514" max="514" width="7.140625" style="1" customWidth="1"/>
    <col min="515" max="515" width="8.7109375" style="1" customWidth="1"/>
    <col min="516" max="516" width="2.140625" style="1" customWidth="1"/>
    <col min="517" max="517" width="3.42578125" style="1" customWidth="1"/>
    <col min="518" max="518" width="4.7109375" style="1" customWidth="1"/>
    <col min="519" max="519" width="27.5703125" style="1" customWidth="1"/>
    <col min="520" max="520" width="4.140625" style="1" customWidth="1"/>
    <col min="521" max="521" width="9.28515625" style="1" customWidth="1"/>
    <col min="522" max="522" width="7.7109375" style="1" customWidth="1"/>
    <col min="523" max="523" width="13.5703125" style="1" customWidth="1"/>
    <col min="524" max="524" width="20" style="1" customWidth="1"/>
    <col min="525" max="525" width="15.7109375" style="1" customWidth="1"/>
    <col min="526" max="526" width="8.42578125" style="1" customWidth="1"/>
    <col min="527" max="527" width="10.140625" style="1" customWidth="1"/>
    <col min="528" max="768" width="9.140625" style="1"/>
    <col min="769" max="769" width="5" style="1" customWidth="1"/>
    <col min="770" max="770" width="7.140625" style="1" customWidth="1"/>
    <col min="771" max="771" width="8.7109375" style="1" customWidth="1"/>
    <col min="772" max="772" width="2.140625" style="1" customWidth="1"/>
    <col min="773" max="773" width="3.42578125" style="1" customWidth="1"/>
    <col min="774" max="774" width="4.7109375" style="1" customWidth="1"/>
    <col min="775" max="775" width="27.5703125" style="1" customWidth="1"/>
    <col min="776" max="776" width="4.140625" style="1" customWidth="1"/>
    <col min="777" max="777" width="9.28515625" style="1" customWidth="1"/>
    <col min="778" max="778" width="7.7109375" style="1" customWidth="1"/>
    <col min="779" max="779" width="13.5703125" style="1" customWidth="1"/>
    <col min="780" max="780" width="20" style="1" customWidth="1"/>
    <col min="781" max="781" width="15.7109375" style="1" customWidth="1"/>
    <col min="782" max="782" width="8.42578125" style="1" customWidth="1"/>
    <col min="783" max="783" width="10.140625" style="1" customWidth="1"/>
    <col min="784" max="1024" width="9.140625" style="1"/>
    <col min="1025" max="1025" width="5" style="1" customWidth="1"/>
    <col min="1026" max="1026" width="7.140625" style="1" customWidth="1"/>
    <col min="1027" max="1027" width="8.7109375" style="1" customWidth="1"/>
    <col min="1028" max="1028" width="2.140625" style="1" customWidth="1"/>
    <col min="1029" max="1029" width="3.42578125" style="1" customWidth="1"/>
    <col min="1030" max="1030" width="4.7109375" style="1" customWidth="1"/>
    <col min="1031" max="1031" width="27.5703125" style="1" customWidth="1"/>
    <col min="1032" max="1032" width="4.140625" style="1" customWidth="1"/>
    <col min="1033" max="1033" width="9.28515625" style="1" customWidth="1"/>
    <col min="1034" max="1034" width="7.7109375" style="1" customWidth="1"/>
    <col min="1035" max="1035" width="13.5703125" style="1" customWidth="1"/>
    <col min="1036" max="1036" width="20" style="1" customWidth="1"/>
    <col min="1037" max="1037" width="15.7109375" style="1" customWidth="1"/>
    <col min="1038" max="1038" width="8.42578125" style="1" customWidth="1"/>
    <col min="1039" max="1039" width="10.140625" style="1" customWidth="1"/>
    <col min="1040" max="1280" width="9.140625" style="1"/>
    <col min="1281" max="1281" width="5" style="1" customWidth="1"/>
    <col min="1282" max="1282" width="7.140625" style="1" customWidth="1"/>
    <col min="1283" max="1283" width="8.7109375" style="1" customWidth="1"/>
    <col min="1284" max="1284" width="2.140625" style="1" customWidth="1"/>
    <col min="1285" max="1285" width="3.42578125" style="1" customWidth="1"/>
    <col min="1286" max="1286" width="4.7109375" style="1" customWidth="1"/>
    <col min="1287" max="1287" width="27.5703125" style="1" customWidth="1"/>
    <col min="1288" max="1288" width="4.140625" style="1" customWidth="1"/>
    <col min="1289" max="1289" width="9.28515625" style="1" customWidth="1"/>
    <col min="1290" max="1290" width="7.7109375" style="1" customWidth="1"/>
    <col min="1291" max="1291" width="13.5703125" style="1" customWidth="1"/>
    <col min="1292" max="1292" width="20" style="1" customWidth="1"/>
    <col min="1293" max="1293" width="15.7109375" style="1" customWidth="1"/>
    <col min="1294" max="1294" width="8.42578125" style="1" customWidth="1"/>
    <col min="1295" max="1295" width="10.140625" style="1" customWidth="1"/>
    <col min="1296" max="1536" width="9.140625" style="1"/>
    <col min="1537" max="1537" width="5" style="1" customWidth="1"/>
    <col min="1538" max="1538" width="7.140625" style="1" customWidth="1"/>
    <col min="1539" max="1539" width="8.7109375" style="1" customWidth="1"/>
    <col min="1540" max="1540" width="2.140625" style="1" customWidth="1"/>
    <col min="1541" max="1541" width="3.42578125" style="1" customWidth="1"/>
    <col min="1542" max="1542" width="4.7109375" style="1" customWidth="1"/>
    <col min="1543" max="1543" width="27.5703125" style="1" customWidth="1"/>
    <col min="1544" max="1544" width="4.140625" style="1" customWidth="1"/>
    <col min="1545" max="1545" width="9.28515625" style="1" customWidth="1"/>
    <col min="1546" max="1546" width="7.7109375" style="1" customWidth="1"/>
    <col min="1547" max="1547" width="13.5703125" style="1" customWidth="1"/>
    <col min="1548" max="1548" width="20" style="1" customWidth="1"/>
    <col min="1549" max="1549" width="15.7109375" style="1" customWidth="1"/>
    <col min="1550" max="1550" width="8.42578125" style="1" customWidth="1"/>
    <col min="1551" max="1551" width="10.140625" style="1" customWidth="1"/>
    <col min="1552" max="1792" width="9.140625" style="1"/>
    <col min="1793" max="1793" width="5" style="1" customWidth="1"/>
    <col min="1794" max="1794" width="7.140625" style="1" customWidth="1"/>
    <col min="1795" max="1795" width="8.7109375" style="1" customWidth="1"/>
    <col min="1796" max="1796" width="2.140625" style="1" customWidth="1"/>
    <col min="1797" max="1797" width="3.42578125" style="1" customWidth="1"/>
    <col min="1798" max="1798" width="4.7109375" style="1" customWidth="1"/>
    <col min="1799" max="1799" width="27.5703125" style="1" customWidth="1"/>
    <col min="1800" max="1800" width="4.140625" style="1" customWidth="1"/>
    <col min="1801" max="1801" width="9.28515625" style="1" customWidth="1"/>
    <col min="1802" max="1802" width="7.7109375" style="1" customWidth="1"/>
    <col min="1803" max="1803" width="13.5703125" style="1" customWidth="1"/>
    <col min="1804" max="1804" width="20" style="1" customWidth="1"/>
    <col min="1805" max="1805" width="15.7109375" style="1" customWidth="1"/>
    <col min="1806" max="1806" width="8.42578125" style="1" customWidth="1"/>
    <col min="1807" max="1807" width="10.140625" style="1" customWidth="1"/>
    <col min="1808" max="2048" width="9.140625" style="1"/>
    <col min="2049" max="2049" width="5" style="1" customWidth="1"/>
    <col min="2050" max="2050" width="7.140625" style="1" customWidth="1"/>
    <col min="2051" max="2051" width="8.7109375" style="1" customWidth="1"/>
    <col min="2052" max="2052" width="2.140625" style="1" customWidth="1"/>
    <col min="2053" max="2053" width="3.42578125" style="1" customWidth="1"/>
    <col min="2054" max="2054" width="4.7109375" style="1" customWidth="1"/>
    <col min="2055" max="2055" width="27.5703125" style="1" customWidth="1"/>
    <col min="2056" max="2056" width="4.140625" style="1" customWidth="1"/>
    <col min="2057" max="2057" width="9.28515625" style="1" customWidth="1"/>
    <col min="2058" max="2058" width="7.7109375" style="1" customWidth="1"/>
    <col min="2059" max="2059" width="13.5703125" style="1" customWidth="1"/>
    <col min="2060" max="2060" width="20" style="1" customWidth="1"/>
    <col min="2061" max="2061" width="15.7109375" style="1" customWidth="1"/>
    <col min="2062" max="2062" width="8.42578125" style="1" customWidth="1"/>
    <col min="2063" max="2063" width="10.140625" style="1" customWidth="1"/>
    <col min="2064" max="2304" width="9.140625" style="1"/>
    <col min="2305" max="2305" width="5" style="1" customWidth="1"/>
    <col min="2306" max="2306" width="7.140625" style="1" customWidth="1"/>
    <col min="2307" max="2307" width="8.7109375" style="1" customWidth="1"/>
    <col min="2308" max="2308" width="2.140625" style="1" customWidth="1"/>
    <col min="2309" max="2309" width="3.42578125" style="1" customWidth="1"/>
    <col min="2310" max="2310" width="4.7109375" style="1" customWidth="1"/>
    <col min="2311" max="2311" width="27.5703125" style="1" customWidth="1"/>
    <col min="2312" max="2312" width="4.140625" style="1" customWidth="1"/>
    <col min="2313" max="2313" width="9.28515625" style="1" customWidth="1"/>
    <col min="2314" max="2314" width="7.7109375" style="1" customWidth="1"/>
    <col min="2315" max="2315" width="13.5703125" style="1" customWidth="1"/>
    <col min="2316" max="2316" width="20" style="1" customWidth="1"/>
    <col min="2317" max="2317" width="15.7109375" style="1" customWidth="1"/>
    <col min="2318" max="2318" width="8.42578125" style="1" customWidth="1"/>
    <col min="2319" max="2319" width="10.140625" style="1" customWidth="1"/>
    <col min="2320" max="2560" width="9.140625" style="1"/>
    <col min="2561" max="2561" width="5" style="1" customWidth="1"/>
    <col min="2562" max="2562" width="7.140625" style="1" customWidth="1"/>
    <col min="2563" max="2563" width="8.7109375" style="1" customWidth="1"/>
    <col min="2564" max="2564" width="2.140625" style="1" customWidth="1"/>
    <col min="2565" max="2565" width="3.42578125" style="1" customWidth="1"/>
    <col min="2566" max="2566" width="4.7109375" style="1" customWidth="1"/>
    <col min="2567" max="2567" width="27.5703125" style="1" customWidth="1"/>
    <col min="2568" max="2568" width="4.140625" style="1" customWidth="1"/>
    <col min="2569" max="2569" width="9.28515625" style="1" customWidth="1"/>
    <col min="2570" max="2570" width="7.7109375" style="1" customWidth="1"/>
    <col min="2571" max="2571" width="13.5703125" style="1" customWidth="1"/>
    <col min="2572" max="2572" width="20" style="1" customWidth="1"/>
    <col min="2573" max="2573" width="15.7109375" style="1" customWidth="1"/>
    <col min="2574" max="2574" width="8.42578125" style="1" customWidth="1"/>
    <col min="2575" max="2575" width="10.140625" style="1" customWidth="1"/>
    <col min="2576" max="2816" width="9.140625" style="1"/>
    <col min="2817" max="2817" width="5" style="1" customWidth="1"/>
    <col min="2818" max="2818" width="7.140625" style="1" customWidth="1"/>
    <col min="2819" max="2819" width="8.7109375" style="1" customWidth="1"/>
    <col min="2820" max="2820" width="2.140625" style="1" customWidth="1"/>
    <col min="2821" max="2821" width="3.42578125" style="1" customWidth="1"/>
    <col min="2822" max="2822" width="4.7109375" style="1" customWidth="1"/>
    <col min="2823" max="2823" width="27.5703125" style="1" customWidth="1"/>
    <col min="2824" max="2824" width="4.140625" style="1" customWidth="1"/>
    <col min="2825" max="2825" width="9.28515625" style="1" customWidth="1"/>
    <col min="2826" max="2826" width="7.7109375" style="1" customWidth="1"/>
    <col min="2827" max="2827" width="13.5703125" style="1" customWidth="1"/>
    <col min="2828" max="2828" width="20" style="1" customWidth="1"/>
    <col min="2829" max="2829" width="15.7109375" style="1" customWidth="1"/>
    <col min="2830" max="2830" width="8.42578125" style="1" customWidth="1"/>
    <col min="2831" max="2831" width="10.140625" style="1" customWidth="1"/>
    <col min="2832" max="3072" width="9.140625" style="1"/>
    <col min="3073" max="3073" width="5" style="1" customWidth="1"/>
    <col min="3074" max="3074" width="7.140625" style="1" customWidth="1"/>
    <col min="3075" max="3075" width="8.7109375" style="1" customWidth="1"/>
    <col min="3076" max="3076" width="2.140625" style="1" customWidth="1"/>
    <col min="3077" max="3077" width="3.42578125" style="1" customWidth="1"/>
    <col min="3078" max="3078" width="4.7109375" style="1" customWidth="1"/>
    <col min="3079" max="3079" width="27.5703125" style="1" customWidth="1"/>
    <col min="3080" max="3080" width="4.140625" style="1" customWidth="1"/>
    <col min="3081" max="3081" width="9.28515625" style="1" customWidth="1"/>
    <col min="3082" max="3082" width="7.7109375" style="1" customWidth="1"/>
    <col min="3083" max="3083" width="13.5703125" style="1" customWidth="1"/>
    <col min="3084" max="3084" width="20" style="1" customWidth="1"/>
    <col min="3085" max="3085" width="15.7109375" style="1" customWidth="1"/>
    <col min="3086" max="3086" width="8.42578125" style="1" customWidth="1"/>
    <col min="3087" max="3087" width="10.140625" style="1" customWidth="1"/>
    <col min="3088" max="3328" width="9.140625" style="1"/>
    <col min="3329" max="3329" width="5" style="1" customWidth="1"/>
    <col min="3330" max="3330" width="7.140625" style="1" customWidth="1"/>
    <col min="3331" max="3331" width="8.7109375" style="1" customWidth="1"/>
    <col min="3332" max="3332" width="2.140625" style="1" customWidth="1"/>
    <col min="3333" max="3333" width="3.42578125" style="1" customWidth="1"/>
    <col min="3334" max="3334" width="4.7109375" style="1" customWidth="1"/>
    <col min="3335" max="3335" width="27.5703125" style="1" customWidth="1"/>
    <col min="3336" max="3336" width="4.140625" style="1" customWidth="1"/>
    <col min="3337" max="3337" width="9.28515625" style="1" customWidth="1"/>
    <col min="3338" max="3338" width="7.7109375" style="1" customWidth="1"/>
    <col min="3339" max="3339" width="13.5703125" style="1" customWidth="1"/>
    <col min="3340" max="3340" width="20" style="1" customWidth="1"/>
    <col min="3341" max="3341" width="15.7109375" style="1" customWidth="1"/>
    <col min="3342" max="3342" width="8.42578125" style="1" customWidth="1"/>
    <col min="3343" max="3343" width="10.140625" style="1" customWidth="1"/>
    <col min="3344" max="3584" width="9.140625" style="1"/>
    <col min="3585" max="3585" width="5" style="1" customWidth="1"/>
    <col min="3586" max="3586" width="7.140625" style="1" customWidth="1"/>
    <col min="3587" max="3587" width="8.7109375" style="1" customWidth="1"/>
    <col min="3588" max="3588" width="2.140625" style="1" customWidth="1"/>
    <col min="3589" max="3589" width="3.42578125" style="1" customWidth="1"/>
    <col min="3590" max="3590" width="4.7109375" style="1" customWidth="1"/>
    <col min="3591" max="3591" width="27.5703125" style="1" customWidth="1"/>
    <col min="3592" max="3592" width="4.140625" style="1" customWidth="1"/>
    <col min="3593" max="3593" width="9.28515625" style="1" customWidth="1"/>
    <col min="3594" max="3594" width="7.7109375" style="1" customWidth="1"/>
    <col min="3595" max="3595" width="13.5703125" style="1" customWidth="1"/>
    <col min="3596" max="3596" width="20" style="1" customWidth="1"/>
    <col min="3597" max="3597" width="15.7109375" style="1" customWidth="1"/>
    <col min="3598" max="3598" width="8.42578125" style="1" customWidth="1"/>
    <col min="3599" max="3599" width="10.140625" style="1" customWidth="1"/>
    <col min="3600" max="3840" width="9.140625" style="1"/>
    <col min="3841" max="3841" width="5" style="1" customWidth="1"/>
    <col min="3842" max="3842" width="7.140625" style="1" customWidth="1"/>
    <col min="3843" max="3843" width="8.7109375" style="1" customWidth="1"/>
    <col min="3844" max="3844" width="2.140625" style="1" customWidth="1"/>
    <col min="3845" max="3845" width="3.42578125" style="1" customWidth="1"/>
    <col min="3846" max="3846" width="4.7109375" style="1" customWidth="1"/>
    <col min="3847" max="3847" width="27.5703125" style="1" customWidth="1"/>
    <col min="3848" max="3848" width="4.140625" style="1" customWidth="1"/>
    <col min="3849" max="3849" width="9.28515625" style="1" customWidth="1"/>
    <col min="3850" max="3850" width="7.7109375" style="1" customWidth="1"/>
    <col min="3851" max="3851" width="13.5703125" style="1" customWidth="1"/>
    <col min="3852" max="3852" width="20" style="1" customWidth="1"/>
    <col min="3853" max="3853" width="15.7109375" style="1" customWidth="1"/>
    <col min="3854" max="3854" width="8.42578125" style="1" customWidth="1"/>
    <col min="3855" max="3855" width="10.140625" style="1" customWidth="1"/>
    <col min="3856" max="4096" width="9.140625" style="1"/>
    <col min="4097" max="4097" width="5" style="1" customWidth="1"/>
    <col min="4098" max="4098" width="7.140625" style="1" customWidth="1"/>
    <col min="4099" max="4099" width="8.7109375" style="1" customWidth="1"/>
    <col min="4100" max="4100" width="2.140625" style="1" customWidth="1"/>
    <col min="4101" max="4101" width="3.42578125" style="1" customWidth="1"/>
    <col min="4102" max="4102" width="4.7109375" style="1" customWidth="1"/>
    <col min="4103" max="4103" width="27.5703125" style="1" customWidth="1"/>
    <col min="4104" max="4104" width="4.140625" style="1" customWidth="1"/>
    <col min="4105" max="4105" width="9.28515625" style="1" customWidth="1"/>
    <col min="4106" max="4106" width="7.7109375" style="1" customWidth="1"/>
    <col min="4107" max="4107" width="13.5703125" style="1" customWidth="1"/>
    <col min="4108" max="4108" width="20" style="1" customWidth="1"/>
    <col min="4109" max="4109" width="15.7109375" style="1" customWidth="1"/>
    <col min="4110" max="4110" width="8.42578125" style="1" customWidth="1"/>
    <col min="4111" max="4111" width="10.140625" style="1" customWidth="1"/>
    <col min="4112" max="4352" width="9.140625" style="1"/>
    <col min="4353" max="4353" width="5" style="1" customWidth="1"/>
    <col min="4354" max="4354" width="7.140625" style="1" customWidth="1"/>
    <col min="4355" max="4355" width="8.7109375" style="1" customWidth="1"/>
    <col min="4356" max="4356" width="2.140625" style="1" customWidth="1"/>
    <col min="4357" max="4357" width="3.42578125" style="1" customWidth="1"/>
    <col min="4358" max="4358" width="4.7109375" style="1" customWidth="1"/>
    <col min="4359" max="4359" width="27.5703125" style="1" customWidth="1"/>
    <col min="4360" max="4360" width="4.140625" style="1" customWidth="1"/>
    <col min="4361" max="4361" width="9.28515625" style="1" customWidth="1"/>
    <col min="4362" max="4362" width="7.7109375" style="1" customWidth="1"/>
    <col min="4363" max="4363" width="13.5703125" style="1" customWidth="1"/>
    <col min="4364" max="4364" width="20" style="1" customWidth="1"/>
    <col min="4365" max="4365" width="15.7109375" style="1" customWidth="1"/>
    <col min="4366" max="4366" width="8.42578125" style="1" customWidth="1"/>
    <col min="4367" max="4367" width="10.140625" style="1" customWidth="1"/>
    <col min="4368" max="4608" width="9.140625" style="1"/>
    <col min="4609" max="4609" width="5" style="1" customWidth="1"/>
    <col min="4610" max="4610" width="7.140625" style="1" customWidth="1"/>
    <col min="4611" max="4611" width="8.7109375" style="1" customWidth="1"/>
    <col min="4612" max="4612" width="2.140625" style="1" customWidth="1"/>
    <col min="4613" max="4613" width="3.42578125" style="1" customWidth="1"/>
    <col min="4614" max="4614" width="4.7109375" style="1" customWidth="1"/>
    <col min="4615" max="4615" width="27.5703125" style="1" customWidth="1"/>
    <col min="4616" max="4616" width="4.140625" style="1" customWidth="1"/>
    <col min="4617" max="4617" width="9.28515625" style="1" customWidth="1"/>
    <col min="4618" max="4618" width="7.7109375" style="1" customWidth="1"/>
    <col min="4619" max="4619" width="13.5703125" style="1" customWidth="1"/>
    <col min="4620" max="4620" width="20" style="1" customWidth="1"/>
    <col min="4621" max="4621" width="15.7109375" style="1" customWidth="1"/>
    <col min="4622" max="4622" width="8.42578125" style="1" customWidth="1"/>
    <col min="4623" max="4623" width="10.140625" style="1" customWidth="1"/>
    <col min="4624" max="4864" width="9.140625" style="1"/>
    <col min="4865" max="4865" width="5" style="1" customWidth="1"/>
    <col min="4866" max="4866" width="7.140625" style="1" customWidth="1"/>
    <col min="4867" max="4867" width="8.7109375" style="1" customWidth="1"/>
    <col min="4868" max="4868" width="2.140625" style="1" customWidth="1"/>
    <col min="4869" max="4869" width="3.42578125" style="1" customWidth="1"/>
    <col min="4870" max="4870" width="4.7109375" style="1" customWidth="1"/>
    <col min="4871" max="4871" width="27.5703125" style="1" customWidth="1"/>
    <col min="4872" max="4872" width="4.140625" style="1" customWidth="1"/>
    <col min="4873" max="4873" width="9.28515625" style="1" customWidth="1"/>
    <col min="4874" max="4874" width="7.7109375" style="1" customWidth="1"/>
    <col min="4875" max="4875" width="13.5703125" style="1" customWidth="1"/>
    <col min="4876" max="4876" width="20" style="1" customWidth="1"/>
    <col min="4877" max="4877" width="15.7109375" style="1" customWidth="1"/>
    <col min="4878" max="4878" width="8.42578125" style="1" customWidth="1"/>
    <col min="4879" max="4879" width="10.140625" style="1" customWidth="1"/>
    <col min="4880" max="5120" width="9.140625" style="1"/>
    <col min="5121" max="5121" width="5" style="1" customWidth="1"/>
    <col min="5122" max="5122" width="7.140625" style="1" customWidth="1"/>
    <col min="5123" max="5123" width="8.7109375" style="1" customWidth="1"/>
    <col min="5124" max="5124" width="2.140625" style="1" customWidth="1"/>
    <col min="5125" max="5125" width="3.42578125" style="1" customWidth="1"/>
    <col min="5126" max="5126" width="4.7109375" style="1" customWidth="1"/>
    <col min="5127" max="5127" width="27.5703125" style="1" customWidth="1"/>
    <col min="5128" max="5128" width="4.140625" style="1" customWidth="1"/>
    <col min="5129" max="5129" width="9.28515625" style="1" customWidth="1"/>
    <col min="5130" max="5130" width="7.7109375" style="1" customWidth="1"/>
    <col min="5131" max="5131" width="13.5703125" style="1" customWidth="1"/>
    <col min="5132" max="5132" width="20" style="1" customWidth="1"/>
    <col min="5133" max="5133" width="15.7109375" style="1" customWidth="1"/>
    <col min="5134" max="5134" width="8.42578125" style="1" customWidth="1"/>
    <col min="5135" max="5135" width="10.140625" style="1" customWidth="1"/>
    <col min="5136" max="5376" width="9.140625" style="1"/>
    <col min="5377" max="5377" width="5" style="1" customWidth="1"/>
    <col min="5378" max="5378" width="7.140625" style="1" customWidth="1"/>
    <col min="5379" max="5379" width="8.7109375" style="1" customWidth="1"/>
    <col min="5380" max="5380" width="2.140625" style="1" customWidth="1"/>
    <col min="5381" max="5381" width="3.42578125" style="1" customWidth="1"/>
    <col min="5382" max="5382" width="4.7109375" style="1" customWidth="1"/>
    <col min="5383" max="5383" width="27.5703125" style="1" customWidth="1"/>
    <col min="5384" max="5384" width="4.140625" style="1" customWidth="1"/>
    <col min="5385" max="5385" width="9.28515625" style="1" customWidth="1"/>
    <col min="5386" max="5386" width="7.7109375" style="1" customWidth="1"/>
    <col min="5387" max="5387" width="13.5703125" style="1" customWidth="1"/>
    <col min="5388" max="5388" width="20" style="1" customWidth="1"/>
    <col min="5389" max="5389" width="15.7109375" style="1" customWidth="1"/>
    <col min="5390" max="5390" width="8.42578125" style="1" customWidth="1"/>
    <col min="5391" max="5391" width="10.140625" style="1" customWidth="1"/>
    <col min="5392" max="5632" width="9.140625" style="1"/>
    <col min="5633" max="5633" width="5" style="1" customWidth="1"/>
    <col min="5634" max="5634" width="7.140625" style="1" customWidth="1"/>
    <col min="5635" max="5635" width="8.7109375" style="1" customWidth="1"/>
    <col min="5636" max="5636" width="2.140625" style="1" customWidth="1"/>
    <col min="5637" max="5637" width="3.42578125" style="1" customWidth="1"/>
    <col min="5638" max="5638" width="4.7109375" style="1" customWidth="1"/>
    <col min="5639" max="5639" width="27.5703125" style="1" customWidth="1"/>
    <col min="5640" max="5640" width="4.140625" style="1" customWidth="1"/>
    <col min="5641" max="5641" width="9.28515625" style="1" customWidth="1"/>
    <col min="5642" max="5642" width="7.7109375" style="1" customWidth="1"/>
    <col min="5643" max="5643" width="13.5703125" style="1" customWidth="1"/>
    <col min="5644" max="5644" width="20" style="1" customWidth="1"/>
    <col min="5645" max="5645" width="15.7109375" style="1" customWidth="1"/>
    <col min="5646" max="5646" width="8.42578125" style="1" customWidth="1"/>
    <col min="5647" max="5647" width="10.140625" style="1" customWidth="1"/>
    <col min="5648" max="5888" width="9.140625" style="1"/>
    <col min="5889" max="5889" width="5" style="1" customWidth="1"/>
    <col min="5890" max="5890" width="7.140625" style="1" customWidth="1"/>
    <col min="5891" max="5891" width="8.7109375" style="1" customWidth="1"/>
    <col min="5892" max="5892" width="2.140625" style="1" customWidth="1"/>
    <col min="5893" max="5893" width="3.42578125" style="1" customWidth="1"/>
    <col min="5894" max="5894" width="4.7109375" style="1" customWidth="1"/>
    <col min="5895" max="5895" width="27.5703125" style="1" customWidth="1"/>
    <col min="5896" max="5896" width="4.140625" style="1" customWidth="1"/>
    <col min="5897" max="5897" width="9.28515625" style="1" customWidth="1"/>
    <col min="5898" max="5898" width="7.7109375" style="1" customWidth="1"/>
    <col min="5899" max="5899" width="13.5703125" style="1" customWidth="1"/>
    <col min="5900" max="5900" width="20" style="1" customWidth="1"/>
    <col min="5901" max="5901" width="15.7109375" style="1" customWidth="1"/>
    <col min="5902" max="5902" width="8.42578125" style="1" customWidth="1"/>
    <col min="5903" max="5903" width="10.140625" style="1" customWidth="1"/>
    <col min="5904" max="6144" width="9.140625" style="1"/>
    <col min="6145" max="6145" width="5" style="1" customWidth="1"/>
    <col min="6146" max="6146" width="7.140625" style="1" customWidth="1"/>
    <col min="6147" max="6147" width="8.7109375" style="1" customWidth="1"/>
    <col min="6148" max="6148" width="2.140625" style="1" customWidth="1"/>
    <col min="6149" max="6149" width="3.42578125" style="1" customWidth="1"/>
    <col min="6150" max="6150" width="4.7109375" style="1" customWidth="1"/>
    <col min="6151" max="6151" width="27.5703125" style="1" customWidth="1"/>
    <col min="6152" max="6152" width="4.140625" style="1" customWidth="1"/>
    <col min="6153" max="6153" width="9.28515625" style="1" customWidth="1"/>
    <col min="6154" max="6154" width="7.7109375" style="1" customWidth="1"/>
    <col min="6155" max="6155" width="13.5703125" style="1" customWidth="1"/>
    <col min="6156" max="6156" width="20" style="1" customWidth="1"/>
    <col min="6157" max="6157" width="15.7109375" style="1" customWidth="1"/>
    <col min="6158" max="6158" width="8.42578125" style="1" customWidth="1"/>
    <col min="6159" max="6159" width="10.140625" style="1" customWidth="1"/>
    <col min="6160" max="6400" width="9.140625" style="1"/>
    <col min="6401" max="6401" width="5" style="1" customWidth="1"/>
    <col min="6402" max="6402" width="7.140625" style="1" customWidth="1"/>
    <col min="6403" max="6403" width="8.7109375" style="1" customWidth="1"/>
    <col min="6404" max="6404" width="2.140625" style="1" customWidth="1"/>
    <col min="6405" max="6405" width="3.42578125" style="1" customWidth="1"/>
    <col min="6406" max="6406" width="4.7109375" style="1" customWidth="1"/>
    <col min="6407" max="6407" width="27.5703125" style="1" customWidth="1"/>
    <col min="6408" max="6408" width="4.140625" style="1" customWidth="1"/>
    <col min="6409" max="6409" width="9.28515625" style="1" customWidth="1"/>
    <col min="6410" max="6410" width="7.7109375" style="1" customWidth="1"/>
    <col min="6411" max="6411" width="13.5703125" style="1" customWidth="1"/>
    <col min="6412" max="6412" width="20" style="1" customWidth="1"/>
    <col min="6413" max="6413" width="15.7109375" style="1" customWidth="1"/>
    <col min="6414" max="6414" width="8.42578125" style="1" customWidth="1"/>
    <col min="6415" max="6415" width="10.140625" style="1" customWidth="1"/>
    <col min="6416" max="6656" width="9.140625" style="1"/>
    <col min="6657" max="6657" width="5" style="1" customWidth="1"/>
    <col min="6658" max="6658" width="7.140625" style="1" customWidth="1"/>
    <col min="6659" max="6659" width="8.7109375" style="1" customWidth="1"/>
    <col min="6660" max="6660" width="2.140625" style="1" customWidth="1"/>
    <col min="6661" max="6661" width="3.42578125" style="1" customWidth="1"/>
    <col min="6662" max="6662" width="4.7109375" style="1" customWidth="1"/>
    <col min="6663" max="6663" width="27.5703125" style="1" customWidth="1"/>
    <col min="6664" max="6664" width="4.140625" style="1" customWidth="1"/>
    <col min="6665" max="6665" width="9.28515625" style="1" customWidth="1"/>
    <col min="6666" max="6666" width="7.7109375" style="1" customWidth="1"/>
    <col min="6667" max="6667" width="13.5703125" style="1" customWidth="1"/>
    <col min="6668" max="6668" width="20" style="1" customWidth="1"/>
    <col min="6669" max="6669" width="15.7109375" style="1" customWidth="1"/>
    <col min="6670" max="6670" width="8.42578125" style="1" customWidth="1"/>
    <col min="6671" max="6671" width="10.140625" style="1" customWidth="1"/>
    <col min="6672" max="6912" width="9.140625" style="1"/>
    <col min="6913" max="6913" width="5" style="1" customWidth="1"/>
    <col min="6914" max="6914" width="7.140625" style="1" customWidth="1"/>
    <col min="6915" max="6915" width="8.7109375" style="1" customWidth="1"/>
    <col min="6916" max="6916" width="2.140625" style="1" customWidth="1"/>
    <col min="6917" max="6917" width="3.42578125" style="1" customWidth="1"/>
    <col min="6918" max="6918" width="4.7109375" style="1" customWidth="1"/>
    <col min="6919" max="6919" width="27.5703125" style="1" customWidth="1"/>
    <col min="6920" max="6920" width="4.140625" style="1" customWidth="1"/>
    <col min="6921" max="6921" width="9.28515625" style="1" customWidth="1"/>
    <col min="6922" max="6922" width="7.7109375" style="1" customWidth="1"/>
    <col min="6923" max="6923" width="13.5703125" style="1" customWidth="1"/>
    <col min="6924" max="6924" width="20" style="1" customWidth="1"/>
    <col min="6925" max="6925" width="15.7109375" style="1" customWidth="1"/>
    <col min="6926" max="6926" width="8.42578125" style="1" customWidth="1"/>
    <col min="6927" max="6927" width="10.140625" style="1" customWidth="1"/>
    <col min="6928" max="7168" width="9.140625" style="1"/>
    <col min="7169" max="7169" width="5" style="1" customWidth="1"/>
    <col min="7170" max="7170" width="7.140625" style="1" customWidth="1"/>
    <col min="7171" max="7171" width="8.7109375" style="1" customWidth="1"/>
    <col min="7172" max="7172" width="2.140625" style="1" customWidth="1"/>
    <col min="7173" max="7173" width="3.42578125" style="1" customWidth="1"/>
    <col min="7174" max="7174" width="4.7109375" style="1" customWidth="1"/>
    <col min="7175" max="7175" width="27.5703125" style="1" customWidth="1"/>
    <col min="7176" max="7176" width="4.140625" style="1" customWidth="1"/>
    <col min="7177" max="7177" width="9.28515625" style="1" customWidth="1"/>
    <col min="7178" max="7178" width="7.7109375" style="1" customWidth="1"/>
    <col min="7179" max="7179" width="13.5703125" style="1" customWidth="1"/>
    <col min="7180" max="7180" width="20" style="1" customWidth="1"/>
    <col min="7181" max="7181" width="15.7109375" style="1" customWidth="1"/>
    <col min="7182" max="7182" width="8.42578125" style="1" customWidth="1"/>
    <col min="7183" max="7183" width="10.140625" style="1" customWidth="1"/>
    <col min="7184" max="7424" width="9.140625" style="1"/>
    <col min="7425" max="7425" width="5" style="1" customWidth="1"/>
    <col min="7426" max="7426" width="7.140625" style="1" customWidth="1"/>
    <col min="7427" max="7427" width="8.7109375" style="1" customWidth="1"/>
    <col min="7428" max="7428" width="2.140625" style="1" customWidth="1"/>
    <col min="7429" max="7429" width="3.42578125" style="1" customWidth="1"/>
    <col min="7430" max="7430" width="4.7109375" style="1" customWidth="1"/>
    <col min="7431" max="7431" width="27.5703125" style="1" customWidth="1"/>
    <col min="7432" max="7432" width="4.140625" style="1" customWidth="1"/>
    <col min="7433" max="7433" width="9.28515625" style="1" customWidth="1"/>
    <col min="7434" max="7434" width="7.7109375" style="1" customWidth="1"/>
    <col min="7435" max="7435" width="13.5703125" style="1" customWidth="1"/>
    <col min="7436" max="7436" width="20" style="1" customWidth="1"/>
    <col min="7437" max="7437" width="15.7109375" style="1" customWidth="1"/>
    <col min="7438" max="7438" width="8.42578125" style="1" customWidth="1"/>
    <col min="7439" max="7439" width="10.140625" style="1" customWidth="1"/>
    <col min="7440" max="7680" width="9.140625" style="1"/>
    <col min="7681" max="7681" width="5" style="1" customWidth="1"/>
    <col min="7682" max="7682" width="7.140625" style="1" customWidth="1"/>
    <col min="7683" max="7683" width="8.7109375" style="1" customWidth="1"/>
    <col min="7684" max="7684" width="2.140625" style="1" customWidth="1"/>
    <col min="7685" max="7685" width="3.42578125" style="1" customWidth="1"/>
    <col min="7686" max="7686" width="4.7109375" style="1" customWidth="1"/>
    <col min="7687" max="7687" width="27.5703125" style="1" customWidth="1"/>
    <col min="7688" max="7688" width="4.140625" style="1" customWidth="1"/>
    <col min="7689" max="7689" width="9.28515625" style="1" customWidth="1"/>
    <col min="7690" max="7690" width="7.7109375" style="1" customWidth="1"/>
    <col min="7691" max="7691" width="13.5703125" style="1" customWidth="1"/>
    <col min="7692" max="7692" width="20" style="1" customWidth="1"/>
    <col min="7693" max="7693" width="15.7109375" style="1" customWidth="1"/>
    <col min="7694" max="7694" width="8.42578125" style="1" customWidth="1"/>
    <col min="7695" max="7695" width="10.140625" style="1" customWidth="1"/>
    <col min="7696" max="7936" width="9.140625" style="1"/>
    <col min="7937" max="7937" width="5" style="1" customWidth="1"/>
    <col min="7938" max="7938" width="7.140625" style="1" customWidth="1"/>
    <col min="7939" max="7939" width="8.7109375" style="1" customWidth="1"/>
    <col min="7940" max="7940" width="2.140625" style="1" customWidth="1"/>
    <col min="7941" max="7941" width="3.42578125" style="1" customWidth="1"/>
    <col min="7942" max="7942" width="4.7109375" style="1" customWidth="1"/>
    <col min="7943" max="7943" width="27.5703125" style="1" customWidth="1"/>
    <col min="7944" max="7944" width="4.140625" style="1" customWidth="1"/>
    <col min="7945" max="7945" width="9.28515625" style="1" customWidth="1"/>
    <col min="7946" max="7946" width="7.7109375" style="1" customWidth="1"/>
    <col min="7947" max="7947" width="13.5703125" style="1" customWidth="1"/>
    <col min="7948" max="7948" width="20" style="1" customWidth="1"/>
    <col min="7949" max="7949" width="15.7109375" style="1" customWidth="1"/>
    <col min="7950" max="7950" width="8.42578125" style="1" customWidth="1"/>
    <col min="7951" max="7951" width="10.140625" style="1" customWidth="1"/>
    <col min="7952" max="8192" width="9.140625" style="1"/>
    <col min="8193" max="8193" width="5" style="1" customWidth="1"/>
    <col min="8194" max="8194" width="7.140625" style="1" customWidth="1"/>
    <col min="8195" max="8195" width="8.7109375" style="1" customWidth="1"/>
    <col min="8196" max="8196" width="2.140625" style="1" customWidth="1"/>
    <col min="8197" max="8197" width="3.42578125" style="1" customWidth="1"/>
    <col min="8198" max="8198" width="4.7109375" style="1" customWidth="1"/>
    <col min="8199" max="8199" width="27.5703125" style="1" customWidth="1"/>
    <col min="8200" max="8200" width="4.140625" style="1" customWidth="1"/>
    <col min="8201" max="8201" width="9.28515625" style="1" customWidth="1"/>
    <col min="8202" max="8202" width="7.7109375" style="1" customWidth="1"/>
    <col min="8203" max="8203" width="13.5703125" style="1" customWidth="1"/>
    <col min="8204" max="8204" width="20" style="1" customWidth="1"/>
    <col min="8205" max="8205" width="15.7109375" style="1" customWidth="1"/>
    <col min="8206" max="8206" width="8.42578125" style="1" customWidth="1"/>
    <col min="8207" max="8207" width="10.140625" style="1" customWidth="1"/>
    <col min="8208" max="8448" width="9.140625" style="1"/>
    <col min="8449" max="8449" width="5" style="1" customWidth="1"/>
    <col min="8450" max="8450" width="7.140625" style="1" customWidth="1"/>
    <col min="8451" max="8451" width="8.7109375" style="1" customWidth="1"/>
    <col min="8452" max="8452" width="2.140625" style="1" customWidth="1"/>
    <col min="8453" max="8453" width="3.42578125" style="1" customWidth="1"/>
    <col min="8454" max="8454" width="4.7109375" style="1" customWidth="1"/>
    <col min="8455" max="8455" width="27.5703125" style="1" customWidth="1"/>
    <col min="8456" max="8456" width="4.140625" style="1" customWidth="1"/>
    <col min="8457" max="8457" width="9.28515625" style="1" customWidth="1"/>
    <col min="8458" max="8458" width="7.7109375" style="1" customWidth="1"/>
    <col min="8459" max="8459" width="13.5703125" style="1" customWidth="1"/>
    <col min="8460" max="8460" width="20" style="1" customWidth="1"/>
    <col min="8461" max="8461" width="15.7109375" style="1" customWidth="1"/>
    <col min="8462" max="8462" width="8.42578125" style="1" customWidth="1"/>
    <col min="8463" max="8463" width="10.140625" style="1" customWidth="1"/>
    <col min="8464" max="8704" width="9.140625" style="1"/>
    <col min="8705" max="8705" width="5" style="1" customWidth="1"/>
    <col min="8706" max="8706" width="7.140625" style="1" customWidth="1"/>
    <col min="8707" max="8707" width="8.7109375" style="1" customWidth="1"/>
    <col min="8708" max="8708" width="2.140625" style="1" customWidth="1"/>
    <col min="8709" max="8709" width="3.42578125" style="1" customWidth="1"/>
    <col min="8710" max="8710" width="4.7109375" style="1" customWidth="1"/>
    <col min="8711" max="8711" width="27.5703125" style="1" customWidth="1"/>
    <col min="8712" max="8712" width="4.140625" style="1" customWidth="1"/>
    <col min="8713" max="8713" width="9.28515625" style="1" customWidth="1"/>
    <col min="8714" max="8714" width="7.7109375" style="1" customWidth="1"/>
    <col min="8715" max="8715" width="13.5703125" style="1" customWidth="1"/>
    <col min="8716" max="8716" width="20" style="1" customWidth="1"/>
    <col min="8717" max="8717" width="15.7109375" style="1" customWidth="1"/>
    <col min="8718" max="8718" width="8.42578125" style="1" customWidth="1"/>
    <col min="8719" max="8719" width="10.140625" style="1" customWidth="1"/>
    <col min="8720" max="8960" width="9.140625" style="1"/>
    <col min="8961" max="8961" width="5" style="1" customWidth="1"/>
    <col min="8962" max="8962" width="7.140625" style="1" customWidth="1"/>
    <col min="8963" max="8963" width="8.7109375" style="1" customWidth="1"/>
    <col min="8964" max="8964" width="2.140625" style="1" customWidth="1"/>
    <col min="8965" max="8965" width="3.42578125" style="1" customWidth="1"/>
    <col min="8966" max="8966" width="4.7109375" style="1" customWidth="1"/>
    <col min="8967" max="8967" width="27.5703125" style="1" customWidth="1"/>
    <col min="8968" max="8968" width="4.140625" style="1" customWidth="1"/>
    <col min="8969" max="8969" width="9.28515625" style="1" customWidth="1"/>
    <col min="8970" max="8970" width="7.7109375" style="1" customWidth="1"/>
    <col min="8971" max="8971" width="13.5703125" style="1" customWidth="1"/>
    <col min="8972" max="8972" width="20" style="1" customWidth="1"/>
    <col min="8973" max="8973" width="15.7109375" style="1" customWidth="1"/>
    <col min="8974" max="8974" width="8.42578125" style="1" customWidth="1"/>
    <col min="8975" max="8975" width="10.140625" style="1" customWidth="1"/>
    <col min="8976" max="9216" width="9.140625" style="1"/>
    <col min="9217" max="9217" width="5" style="1" customWidth="1"/>
    <col min="9218" max="9218" width="7.140625" style="1" customWidth="1"/>
    <col min="9219" max="9219" width="8.7109375" style="1" customWidth="1"/>
    <col min="9220" max="9220" width="2.140625" style="1" customWidth="1"/>
    <col min="9221" max="9221" width="3.42578125" style="1" customWidth="1"/>
    <col min="9222" max="9222" width="4.7109375" style="1" customWidth="1"/>
    <col min="9223" max="9223" width="27.5703125" style="1" customWidth="1"/>
    <col min="9224" max="9224" width="4.140625" style="1" customWidth="1"/>
    <col min="9225" max="9225" width="9.28515625" style="1" customWidth="1"/>
    <col min="9226" max="9226" width="7.7109375" style="1" customWidth="1"/>
    <col min="9227" max="9227" width="13.5703125" style="1" customWidth="1"/>
    <col min="9228" max="9228" width="20" style="1" customWidth="1"/>
    <col min="9229" max="9229" width="15.7109375" style="1" customWidth="1"/>
    <col min="9230" max="9230" width="8.42578125" style="1" customWidth="1"/>
    <col min="9231" max="9231" width="10.140625" style="1" customWidth="1"/>
    <col min="9232" max="9472" width="9.140625" style="1"/>
    <col min="9473" max="9473" width="5" style="1" customWidth="1"/>
    <col min="9474" max="9474" width="7.140625" style="1" customWidth="1"/>
    <col min="9475" max="9475" width="8.7109375" style="1" customWidth="1"/>
    <col min="9476" max="9476" width="2.140625" style="1" customWidth="1"/>
    <col min="9477" max="9477" width="3.42578125" style="1" customWidth="1"/>
    <col min="9478" max="9478" width="4.7109375" style="1" customWidth="1"/>
    <col min="9479" max="9479" width="27.5703125" style="1" customWidth="1"/>
    <col min="9480" max="9480" width="4.140625" style="1" customWidth="1"/>
    <col min="9481" max="9481" width="9.28515625" style="1" customWidth="1"/>
    <col min="9482" max="9482" width="7.7109375" style="1" customWidth="1"/>
    <col min="9483" max="9483" width="13.5703125" style="1" customWidth="1"/>
    <col min="9484" max="9484" width="20" style="1" customWidth="1"/>
    <col min="9485" max="9485" width="15.7109375" style="1" customWidth="1"/>
    <col min="9486" max="9486" width="8.42578125" style="1" customWidth="1"/>
    <col min="9487" max="9487" width="10.140625" style="1" customWidth="1"/>
    <col min="9488" max="9728" width="9.140625" style="1"/>
    <col min="9729" max="9729" width="5" style="1" customWidth="1"/>
    <col min="9730" max="9730" width="7.140625" style="1" customWidth="1"/>
    <col min="9731" max="9731" width="8.7109375" style="1" customWidth="1"/>
    <col min="9732" max="9732" width="2.140625" style="1" customWidth="1"/>
    <col min="9733" max="9733" width="3.42578125" style="1" customWidth="1"/>
    <col min="9734" max="9734" width="4.7109375" style="1" customWidth="1"/>
    <col min="9735" max="9735" width="27.5703125" style="1" customWidth="1"/>
    <col min="9736" max="9736" width="4.140625" style="1" customWidth="1"/>
    <col min="9737" max="9737" width="9.28515625" style="1" customWidth="1"/>
    <col min="9738" max="9738" width="7.7109375" style="1" customWidth="1"/>
    <col min="9739" max="9739" width="13.5703125" style="1" customWidth="1"/>
    <col min="9740" max="9740" width="20" style="1" customWidth="1"/>
    <col min="9741" max="9741" width="15.7109375" style="1" customWidth="1"/>
    <col min="9742" max="9742" width="8.42578125" style="1" customWidth="1"/>
    <col min="9743" max="9743" width="10.140625" style="1" customWidth="1"/>
    <col min="9744" max="9984" width="9.140625" style="1"/>
    <col min="9985" max="9985" width="5" style="1" customWidth="1"/>
    <col min="9986" max="9986" width="7.140625" style="1" customWidth="1"/>
    <col min="9987" max="9987" width="8.7109375" style="1" customWidth="1"/>
    <col min="9988" max="9988" width="2.140625" style="1" customWidth="1"/>
    <col min="9989" max="9989" width="3.42578125" style="1" customWidth="1"/>
    <col min="9990" max="9990" width="4.7109375" style="1" customWidth="1"/>
    <col min="9991" max="9991" width="27.5703125" style="1" customWidth="1"/>
    <col min="9992" max="9992" width="4.140625" style="1" customWidth="1"/>
    <col min="9993" max="9993" width="9.28515625" style="1" customWidth="1"/>
    <col min="9994" max="9994" width="7.7109375" style="1" customWidth="1"/>
    <col min="9995" max="9995" width="13.5703125" style="1" customWidth="1"/>
    <col min="9996" max="9996" width="20" style="1" customWidth="1"/>
    <col min="9997" max="9997" width="15.7109375" style="1" customWidth="1"/>
    <col min="9998" max="9998" width="8.42578125" style="1" customWidth="1"/>
    <col min="9999" max="9999" width="10.140625" style="1" customWidth="1"/>
    <col min="10000" max="10240" width="9.140625" style="1"/>
    <col min="10241" max="10241" width="5" style="1" customWidth="1"/>
    <col min="10242" max="10242" width="7.140625" style="1" customWidth="1"/>
    <col min="10243" max="10243" width="8.7109375" style="1" customWidth="1"/>
    <col min="10244" max="10244" width="2.140625" style="1" customWidth="1"/>
    <col min="10245" max="10245" width="3.42578125" style="1" customWidth="1"/>
    <col min="10246" max="10246" width="4.7109375" style="1" customWidth="1"/>
    <col min="10247" max="10247" width="27.5703125" style="1" customWidth="1"/>
    <col min="10248" max="10248" width="4.140625" style="1" customWidth="1"/>
    <col min="10249" max="10249" width="9.28515625" style="1" customWidth="1"/>
    <col min="10250" max="10250" width="7.7109375" style="1" customWidth="1"/>
    <col min="10251" max="10251" width="13.5703125" style="1" customWidth="1"/>
    <col min="10252" max="10252" width="20" style="1" customWidth="1"/>
    <col min="10253" max="10253" width="15.7109375" style="1" customWidth="1"/>
    <col min="10254" max="10254" width="8.42578125" style="1" customWidth="1"/>
    <col min="10255" max="10255" width="10.140625" style="1" customWidth="1"/>
    <col min="10256" max="10496" width="9.140625" style="1"/>
    <col min="10497" max="10497" width="5" style="1" customWidth="1"/>
    <col min="10498" max="10498" width="7.140625" style="1" customWidth="1"/>
    <col min="10499" max="10499" width="8.7109375" style="1" customWidth="1"/>
    <col min="10500" max="10500" width="2.140625" style="1" customWidth="1"/>
    <col min="10501" max="10501" width="3.42578125" style="1" customWidth="1"/>
    <col min="10502" max="10502" width="4.7109375" style="1" customWidth="1"/>
    <col min="10503" max="10503" width="27.5703125" style="1" customWidth="1"/>
    <col min="10504" max="10504" width="4.140625" style="1" customWidth="1"/>
    <col min="10505" max="10505" width="9.28515625" style="1" customWidth="1"/>
    <col min="10506" max="10506" width="7.7109375" style="1" customWidth="1"/>
    <col min="10507" max="10507" width="13.5703125" style="1" customWidth="1"/>
    <col min="10508" max="10508" width="20" style="1" customWidth="1"/>
    <col min="10509" max="10509" width="15.7109375" style="1" customWidth="1"/>
    <col min="10510" max="10510" width="8.42578125" style="1" customWidth="1"/>
    <col min="10511" max="10511" width="10.140625" style="1" customWidth="1"/>
    <col min="10512" max="10752" width="9.140625" style="1"/>
    <col min="10753" max="10753" width="5" style="1" customWidth="1"/>
    <col min="10754" max="10754" width="7.140625" style="1" customWidth="1"/>
    <col min="10755" max="10755" width="8.7109375" style="1" customWidth="1"/>
    <col min="10756" max="10756" width="2.140625" style="1" customWidth="1"/>
    <col min="10757" max="10757" width="3.42578125" style="1" customWidth="1"/>
    <col min="10758" max="10758" width="4.7109375" style="1" customWidth="1"/>
    <col min="10759" max="10759" width="27.5703125" style="1" customWidth="1"/>
    <col min="10760" max="10760" width="4.140625" style="1" customWidth="1"/>
    <col min="10761" max="10761" width="9.28515625" style="1" customWidth="1"/>
    <col min="10762" max="10762" width="7.7109375" style="1" customWidth="1"/>
    <col min="10763" max="10763" width="13.5703125" style="1" customWidth="1"/>
    <col min="10764" max="10764" width="20" style="1" customWidth="1"/>
    <col min="10765" max="10765" width="15.7109375" style="1" customWidth="1"/>
    <col min="10766" max="10766" width="8.42578125" style="1" customWidth="1"/>
    <col min="10767" max="10767" width="10.140625" style="1" customWidth="1"/>
    <col min="10768" max="11008" width="9.140625" style="1"/>
    <col min="11009" max="11009" width="5" style="1" customWidth="1"/>
    <col min="11010" max="11010" width="7.140625" style="1" customWidth="1"/>
    <col min="11011" max="11011" width="8.7109375" style="1" customWidth="1"/>
    <col min="11012" max="11012" width="2.140625" style="1" customWidth="1"/>
    <col min="11013" max="11013" width="3.42578125" style="1" customWidth="1"/>
    <col min="11014" max="11014" width="4.7109375" style="1" customWidth="1"/>
    <col min="11015" max="11015" width="27.5703125" style="1" customWidth="1"/>
    <col min="11016" max="11016" width="4.140625" style="1" customWidth="1"/>
    <col min="11017" max="11017" width="9.28515625" style="1" customWidth="1"/>
    <col min="11018" max="11018" width="7.7109375" style="1" customWidth="1"/>
    <col min="11019" max="11019" width="13.5703125" style="1" customWidth="1"/>
    <col min="11020" max="11020" width="20" style="1" customWidth="1"/>
    <col min="11021" max="11021" width="15.7109375" style="1" customWidth="1"/>
    <col min="11022" max="11022" width="8.42578125" style="1" customWidth="1"/>
    <col min="11023" max="11023" width="10.140625" style="1" customWidth="1"/>
    <col min="11024" max="11264" width="9.140625" style="1"/>
    <col min="11265" max="11265" width="5" style="1" customWidth="1"/>
    <col min="11266" max="11266" width="7.140625" style="1" customWidth="1"/>
    <col min="11267" max="11267" width="8.7109375" style="1" customWidth="1"/>
    <col min="11268" max="11268" width="2.140625" style="1" customWidth="1"/>
    <col min="11269" max="11269" width="3.42578125" style="1" customWidth="1"/>
    <col min="11270" max="11270" width="4.7109375" style="1" customWidth="1"/>
    <col min="11271" max="11271" width="27.5703125" style="1" customWidth="1"/>
    <col min="11272" max="11272" width="4.140625" style="1" customWidth="1"/>
    <col min="11273" max="11273" width="9.28515625" style="1" customWidth="1"/>
    <col min="11274" max="11274" width="7.7109375" style="1" customWidth="1"/>
    <col min="11275" max="11275" width="13.5703125" style="1" customWidth="1"/>
    <col min="11276" max="11276" width="20" style="1" customWidth="1"/>
    <col min="11277" max="11277" width="15.7109375" style="1" customWidth="1"/>
    <col min="11278" max="11278" width="8.42578125" style="1" customWidth="1"/>
    <col min="11279" max="11279" width="10.140625" style="1" customWidth="1"/>
    <col min="11280" max="11520" width="9.140625" style="1"/>
    <col min="11521" max="11521" width="5" style="1" customWidth="1"/>
    <col min="11522" max="11522" width="7.140625" style="1" customWidth="1"/>
    <col min="11523" max="11523" width="8.7109375" style="1" customWidth="1"/>
    <col min="11524" max="11524" width="2.140625" style="1" customWidth="1"/>
    <col min="11525" max="11525" width="3.42578125" style="1" customWidth="1"/>
    <col min="11526" max="11526" width="4.7109375" style="1" customWidth="1"/>
    <col min="11527" max="11527" width="27.5703125" style="1" customWidth="1"/>
    <col min="11528" max="11528" width="4.140625" style="1" customWidth="1"/>
    <col min="11529" max="11529" width="9.28515625" style="1" customWidth="1"/>
    <col min="11530" max="11530" width="7.7109375" style="1" customWidth="1"/>
    <col min="11531" max="11531" width="13.5703125" style="1" customWidth="1"/>
    <col min="11532" max="11532" width="20" style="1" customWidth="1"/>
    <col min="11533" max="11533" width="15.7109375" style="1" customWidth="1"/>
    <col min="11534" max="11534" width="8.42578125" style="1" customWidth="1"/>
    <col min="11535" max="11535" width="10.140625" style="1" customWidth="1"/>
    <col min="11536" max="11776" width="9.140625" style="1"/>
    <col min="11777" max="11777" width="5" style="1" customWidth="1"/>
    <col min="11778" max="11778" width="7.140625" style="1" customWidth="1"/>
    <col min="11779" max="11779" width="8.7109375" style="1" customWidth="1"/>
    <col min="11780" max="11780" width="2.140625" style="1" customWidth="1"/>
    <col min="11781" max="11781" width="3.42578125" style="1" customWidth="1"/>
    <col min="11782" max="11782" width="4.7109375" style="1" customWidth="1"/>
    <col min="11783" max="11783" width="27.5703125" style="1" customWidth="1"/>
    <col min="11784" max="11784" width="4.140625" style="1" customWidth="1"/>
    <col min="11785" max="11785" width="9.28515625" style="1" customWidth="1"/>
    <col min="11786" max="11786" width="7.7109375" style="1" customWidth="1"/>
    <col min="11787" max="11787" width="13.5703125" style="1" customWidth="1"/>
    <col min="11788" max="11788" width="20" style="1" customWidth="1"/>
    <col min="11789" max="11789" width="15.7109375" style="1" customWidth="1"/>
    <col min="11790" max="11790" width="8.42578125" style="1" customWidth="1"/>
    <col min="11791" max="11791" width="10.140625" style="1" customWidth="1"/>
    <col min="11792" max="12032" width="9.140625" style="1"/>
    <col min="12033" max="12033" width="5" style="1" customWidth="1"/>
    <col min="12034" max="12034" width="7.140625" style="1" customWidth="1"/>
    <col min="12035" max="12035" width="8.7109375" style="1" customWidth="1"/>
    <col min="12036" max="12036" width="2.140625" style="1" customWidth="1"/>
    <col min="12037" max="12037" width="3.42578125" style="1" customWidth="1"/>
    <col min="12038" max="12038" width="4.7109375" style="1" customWidth="1"/>
    <col min="12039" max="12039" width="27.5703125" style="1" customWidth="1"/>
    <col min="12040" max="12040" width="4.140625" style="1" customWidth="1"/>
    <col min="12041" max="12041" width="9.28515625" style="1" customWidth="1"/>
    <col min="12042" max="12042" width="7.7109375" style="1" customWidth="1"/>
    <col min="12043" max="12043" width="13.5703125" style="1" customWidth="1"/>
    <col min="12044" max="12044" width="20" style="1" customWidth="1"/>
    <col min="12045" max="12045" width="15.7109375" style="1" customWidth="1"/>
    <col min="12046" max="12046" width="8.42578125" style="1" customWidth="1"/>
    <col min="12047" max="12047" width="10.140625" style="1" customWidth="1"/>
    <col min="12048" max="12288" width="9.140625" style="1"/>
    <col min="12289" max="12289" width="5" style="1" customWidth="1"/>
    <col min="12290" max="12290" width="7.140625" style="1" customWidth="1"/>
    <col min="12291" max="12291" width="8.7109375" style="1" customWidth="1"/>
    <col min="12292" max="12292" width="2.140625" style="1" customWidth="1"/>
    <col min="12293" max="12293" width="3.42578125" style="1" customWidth="1"/>
    <col min="12294" max="12294" width="4.7109375" style="1" customWidth="1"/>
    <col min="12295" max="12295" width="27.5703125" style="1" customWidth="1"/>
    <col min="12296" max="12296" width="4.140625" style="1" customWidth="1"/>
    <col min="12297" max="12297" width="9.28515625" style="1" customWidth="1"/>
    <col min="12298" max="12298" width="7.7109375" style="1" customWidth="1"/>
    <col min="12299" max="12299" width="13.5703125" style="1" customWidth="1"/>
    <col min="12300" max="12300" width="20" style="1" customWidth="1"/>
    <col min="12301" max="12301" width="15.7109375" style="1" customWidth="1"/>
    <col min="12302" max="12302" width="8.42578125" style="1" customWidth="1"/>
    <col min="12303" max="12303" width="10.140625" style="1" customWidth="1"/>
    <col min="12304" max="12544" width="9.140625" style="1"/>
    <col min="12545" max="12545" width="5" style="1" customWidth="1"/>
    <col min="12546" max="12546" width="7.140625" style="1" customWidth="1"/>
    <col min="12547" max="12547" width="8.7109375" style="1" customWidth="1"/>
    <col min="12548" max="12548" width="2.140625" style="1" customWidth="1"/>
    <col min="12549" max="12549" width="3.42578125" style="1" customWidth="1"/>
    <col min="12550" max="12550" width="4.7109375" style="1" customWidth="1"/>
    <col min="12551" max="12551" width="27.5703125" style="1" customWidth="1"/>
    <col min="12552" max="12552" width="4.140625" style="1" customWidth="1"/>
    <col min="12553" max="12553" width="9.28515625" style="1" customWidth="1"/>
    <col min="12554" max="12554" width="7.7109375" style="1" customWidth="1"/>
    <col min="12555" max="12555" width="13.5703125" style="1" customWidth="1"/>
    <col min="12556" max="12556" width="20" style="1" customWidth="1"/>
    <col min="12557" max="12557" width="15.7109375" style="1" customWidth="1"/>
    <col min="12558" max="12558" width="8.42578125" style="1" customWidth="1"/>
    <col min="12559" max="12559" width="10.140625" style="1" customWidth="1"/>
    <col min="12560" max="12800" width="9.140625" style="1"/>
    <col min="12801" max="12801" width="5" style="1" customWidth="1"/>
    <col min="12802" max="12802" width="7.140625" style="1" customWidth="1"/>
    <col min="12803" max="12803" width="8.7109375" style="1" customWidth="1"/>
    <col min="12804" max="12804" width="2.140625" style="1" customWidth="1"/>
    <col min="12805" max="12805" width="3.42578125" style="1" customWidth="1"/>
    <col min="12806" max="12806" width="4.7109375" style="1" customWidth="1"/>
    <col min="12807" max="12807" width="27.5703125" style="1" customWidth="1"/>
    <col min="12808" max="12808" width="4.140625" style="1" customWidth="1"/>
    <col min="12809" max="12809" width="9.28515625" style="1" customWidth="1"/>
    <col min="12810" max="12810" width="7.7109375" style="1" customWidth="1"/>
    <col min="12811" max="12811" width="13.5703125" style="1" customWidth="1"/>
    <col min="12812" max="12812" width="20" style="1" customWidth="1"/>
    <col min="12813" max="12813" width="15.7109375" style="1" customWidth="1"/>
    <col min="12814" max="12814" width="8.42578125" style="1" customWidth="1"/>
    <col min="12815" max="12815" width="10.140625" style="1" customWidth="1"/>
    <col min="12816" max="13056" width="9.140625" style="1"/>
    <col min="13057" max="13057" width="5" style="1" customWidth="1"/>
    <col min="13058" max="13058" width="7.140625" style="1" customWidth="1"/>
    <col min="13059" max="13059" width="8.7109375" style="1" customWidth="1"/>
    <col min="13060" max="13060" width="2.140625" style="1" customWidth="1"/>
    <col min="13061" max="13061" width="3.42578125" style="1" customWidth="1"/>
    <col min="13062" max="13062" width="4.7109375" style="1" customWidth="1"/>
    <col min="13063" max="13063" width="27.5703125" style="1" customWidth="1"/>
    <col min="13064" max="13064" width="4.140625" style="1" customWidth="1"/>
    <col min="13065" max="13065" width="9.28515625" style="1" customWidth="1"/>
    <col min="13066" max="13066" width="7.7109375" style="1" customWidth="1"/>
    <col min="13067" max="13067" width="13.5703125" style="1" customWidth="1"/>
    <col min="13068" max="13068" width="20" style="1" customWidth="1"/>
    <col min="13069" max="13069" width="15.7109375" style="1" customWidth="1"/>
    <col min="13070" max="13070" width="8.42578125" style="1" customWidth="1"/>
    <col min="13071" max="13071" width="10.140625" style="1" customWidth="1"/>
    <col min="13072" max="13312" width="9.140625" style="1"/>
    <col min="13313" max="13313" width="5" style="1" customWidth="1"/>
    <col min="13314" max="13314" width="7.140625" style="1" customWidth="1"/>
    <col min="13315" max="13315" width="8.7109375" style="1" customWidth="1"/>
    <col min="13316" max="13316" width="2.140625" style="1" customWidth="1"/>
    <col min="13317" max="13317" width="3.42578125" style="1" customWidth="1"/>
    <col min="13318" max="13318" width="4.7109375" style="1" customWidth="1"/>
    <col min="13319" max="13319" width="27.5703125" style="1" customWidth="1"/>
    <col min="13320" max="13320" width="4.140625" style="1" customWidth="1"/>
    <col min="13321" max="13321" width="9.28515625" style="1" customWidth="1"/>
    <col min="13322" max="13322" width="7.7109375" style="1" customWidth="1"/>
    <col min="13323" max="13323" width="13.5703125" style="1" customWidth="1"/>
    <col min="13324" max="13324" width="20" style="1" customWidth="1"/>
    <col min="13325" max="13325" width="15.7109375" style="1" customWidth="1"/>
    <col min="13326" max="13326" width="8.42578125" style="1" customWidth="1"/>
    <col min="13327" max="13327" width="10.140625" style="1" customWidth="1"/>
    <col min="13328" max="13568" width="9.140625" style="1"/>
    <col min="13569" max="13569" width="5" style="1" customWidth="1"/>
    <col min="13570" max="13570" width="7.140625" style="1" customWidth="1"/>
    <col min="13571" max="13571" width="8.7109375" style="1" customWidth="1"/>
    <col min="13572" max="13572" width="2.140625" style="1" customWidth="1"/>
    <col min="13573" max="13573" width="3.42578125" style="1" customWidth="1"/>
    <col min="13574" max="13574" width="4.7109375" style="1" customWidth="1"/>
    <col min="13575" max="13575" width="27.5703125" style="1" customWidth="1"/>
    <col min="13576" max="13576" width="4.140625" style="1" customWidth="1"/>
    <col min="13577" max="13577" width="9.28515625" style="1" customWidth="1"/>
    <col min="13578" max="13578" width="7.7109375" style="1" customWidth="1"/>
    <col min="13579" max="13579" width="13.5703125" style="1" customWidth="1"/>
    <col min="13580" max="13580" width="20" style="1" customWidth="1"/>
    <col min="13581" max="13581" width="15.7109375" style="1" customWidth="1"/>
    <col min="13582" max="13582" width="8.42578125" style="1" customWidth="1"/>
    <col min="13583" max="13583" width="10.140625" style="1" customWidth="1"/>
    <col min="13584" max="13824" width="9.140625" style="1"/>
    <col min="13825" max="13825" width="5" style="1" customWidth="1"/>
    <col min="13826" max="13826" width="7.140625" style="1" customWidth="1"/>
    <col min="13827" max="13827" width="8.7109375" style="1" customWidth="1"/>
    <col min="13828" max="13828" width="2.140625" style="1" customWidth="1"/>
    <col min="13829" max="13829" width="3.42578125" style="1" customWidth="1"/>
    <col min="13830" max="13830" width="4.7109375" style="1" customWidth="1"/>
    <col min="13831" max="13831" width="27.5703125" style="1" customWidth="1"/>
    <col min="13832" max="13832" width="4.140625" style="1" customWidth="1"/>
    <col min="13833" max="13833" width="9.28515625" style="1" customWidth="1"/>
    <col min="13834" max="13834" width="7.7109375" style="1" customWidth="1"/>
    <col min="13835" max="13835" width="13.5703125" style="1" customWidth="1"/>
    <col min="13836" max="13836" width="20" style="1" customWidth="1"/>
    <col min="13837" max="13837" width="15.7109375" style="1" customWidth="1"/>
    <col min="13838" max="13838" width="8.42578125" style="1" customWidth="1"/>
    <col min="13839" max="13839" width="10.140625" style="1" customWidth="1"/>
    <col min="13840" max="14080" width="9.140625" style="1"/>
    <col min="14081" max="14081" width="5" style="1" customWidth="1"/>
    <col min="14082" max="14082" width="7.140625" style="1" customWidth="1"/>
    <col min="14083" max="14083" width="8.7109375" style="1" customWidth="1"/>
    <col min="14084" max="14084" width="2.140625" style="1" customWidth="1"/>
    <col min="14085" max="14085" width="3.42578125" style="1" customWidth="1"/>
    <col min="14086" max="14086" width="4.7109375" style="1" customWidth="1"/>
    <col min="14087" max="14087" width="27.5703125" style="1" customWidth="1"/>
    <col min="14088" max="14088" width="4.140625" style="1" customWidth="1"/>
    <col min="14089" max="14089" width="9.28515625" style="1" customWidth="1"/>
    <col min="14090" max="14090" width="7.7109375" style="1" customWidth="1"/>
    <col min="14091" max="14091" width="13.5703125" style="1" customWidth="1"/>
    <col min="14092" max="14092" width="20" style="1" customWidth="1"/>
    <col min="14093" max="14093" width="15.7109375" style="1" customWidth="1"/>
    <col min="14094" max="14094" width="8.42578125" style="1" customWidth="1"/>
    <col min="14095" max="14095" width="10.140625" style="1" customWidth="1"/>
    <col min="14096" max="14336" width="9.140625" style="1"/>
    <col min="14337" max="14337" width="5" style="1" customWidth="1"/>
    <col min="14338" max="14338" width="7.140625" style="1" customWidth="1"/>
    <col min="14339" max="14339" width="8.7109375" style="1" customWidth="1"/>
    <col min="14340" max="14340" width="2.140625" style="1" customWidth="1"/>
    <col min="14341" max="14341" width="3.42578125" style="1" customWidth="1"/>
    <col min="14342" max="14342" width="4.7109375" style="1" customWidth="1"/>
    <col min="14343" max="14343" width="27.5703125" style="1" customWidth="1"/>
    <col min="14344" max="14344" width="4.140625" style="1" customWidth="1"/>
    <col min="14345" max="14345" width="9.28515625" style="1" customWidth="1"/>
    <col min="14346" max="14346" width="7.7109375" style="1" customWidth="1"/>
    <col min="14347" max="14347" width="13.5703125" style="1" customWidth="1"/>
    <col min="14348" max="14348" width="20" style="1" customWidth="1"/>
    <col min="14349" max="14349" width="15.7109375" style="1" customWidth="1"/>
    <col min="14350" max="14350" width="8.42578125" style="1" customWidth="1"/>
    <col min="14351" max="14351" width="10.140625" style="1" customWidth="1"/>
    <col min="14352" max="14592" width="9.140625" style="1"/>
    <col min="14593" max="14593" width="5" style="1" customWidth="1"/>
    <col min="14594" max="14594" width="7.140625" style="1" customWidth="1"/>
    <col min="14595" max="14595" width="8.7109375" style="1" customWidth="1"/>
    <col min="14596" max="14596" width="2.140625" style="1" customWidth="1"/>
    <col min="14597" max="14597" width="3.42578125" style="1" customWidth="1"/>
    <col min="14598" max="14598" width="4.7109375" style="1" customWidth="1"/>
    <col min="14599" max="14599" width="27.5703125" style="1" customWidth="1"/>
    <col min="14600" max="14600" width="4.140625" style="1" customWidth="1"/>
    <col min="14601" max="14601" width="9.28515625" style="1" customWidth="1"/>
    <col min="14602" max="14602" width="7.7109375" style="1" customWidth="1"/>
    <col min="14603" max="14603" width="13.5703125" style="1" customWidth="1"/>
    <col min="14604" max="14604" width="20" style="1" customWidth="1"/>
    <col min="14605" max="14605" width="15.7109375" style="1" customWidth="1"/>
    <col min="14606" max="14606" width="8.42578125" style="1" customWidth="1"/>
    <col min="14607" max="14607" width="10.140625" style="1" customWidth="1"/>
    <col min="14608" max="14848" width="9.140625" style="1"/>
    <col min="14849" max="14849" width="5" style="1" customWidth="1"/>
    <col min="14850" max="14850" width="7.140625" style="1" customWidth="1"/>
    <col min="14851" max="14851" width="8.7109375" style="1" customWidth="1"/>
    <col min="14852" max="14852" width="2.140625" style="1" customWidth="1"/>
    <col min="14853" max="14853" width="3.42578125" style="1" customWidth="1"/>
    <col min="14854" max="14854" width="4.7109375" style="1" customWidth="1"/>
    <col min="14855" max="14855" width="27.5703125" style="1" customWidth="1"/>
    <col min="14856" max="14856" width="4.140625" style="1" customWidth="1"/>
    <col min="14857" max="14857" width="9.28515625" style="1" customWidth="1"/>
    <col min="14858" max="14858" width="7.7109375" style="1" customWidth="1"/>
    <col min="14859" max="14859" width="13.5703125" style="1" customWidth="1"/>
    <col min="14860" max="14860" width="20" style="1" customWidth="1"/>
    <col min="14861" max="14861" width="15.7109375" style="1" customWidth="1"/>
    <col min="14862" max="14862" width="8.42578125" style="1" customWidth="1"/>
    <col min="14863" max="14863" width="10.140625" style="1" customWidth="1"/>
    <col min="14864" max="15104" width="9.140625" style="1"/>
    <col min="15105" max="15105" width="5" style="1" customWidth="1"/>
    <col min="15106" max="15106" width="7.140625" style="1" customWidth="1"/>
    <col min="15107" max="15107" width="8.7109375" style="1" customWidth="1"/>
    <col min="15108" max="15108" width="2.140625" style="1" customWidth="1"/>
    <col min="15109" max="15109" width="3.42578125" style="1" customWidth="1"/>
    <col min="15110" max="15110" width="4.7109375" style="1" customWidth="1"/>
    <col min="15111" max="15111" width="27.5703125" style="1" customWidth="1"/>
    <col min="15112" max="15112" width="4.140625" style="1" customWidth="1"/>
    <col min="15113" max="15113" width="9.28515625" style="1" customWidth="1"/>
    <col min="15114" max="15114" width="7.7109375" style="1" customWidth="1"/>
    <col min="15115" max="15115" width="13.5703125" style="1" customWidth="1"/>
    <col min="15116" max="15116" width="20" style="1" customWidth="1"/>
    <col min="15117" max="15117" width="15.7109375" style="1" customWidth="1"/>
    <col min="15118" max="15118" width="8.42578125" style="1" customWidth="1"/>
    <col min="15119" max="15119" width="10.140625" style="1" customWidth="1"/>
    <col min="15120" max="15360" width="9.140625" style="1"/>
    <col min="15361" max="15361" width="5" style="1" customWidth="1"/>
    <col min="15362" max="15362" width="7.140625" style="1" customWidth="1"/>
    <col min="15363" max="15363" width="8.7109375" style="1" customWidth="1"/>
    <col min="15364" max="15364" width="2.140625" style="1" customWidth="1"/>
    <col min="15365" max="15365" width="3.42578125" style="1" customWidth="1"/>
    <col min="15366" max="15366" width="4.7109375" style="1" customWidth="1"/>
    <col min="15367" max="15367" width="27.5703125" style="1" customWidth="1"/>
    <col min="15368" max="15368" width="4.140625" style="1" customWidth="1"/>
    <col min="15369" max="15369" width="9.28515625" style="1" customWidth="1"/>
    <col min="15370" max="15370" width="7.7109375" style="1" customWidth="1"/>
    <col min="15371" max="15371" width="13.5703125" style="1" customWidth="1"/>
    <col min="15372" max="15372" width="20" style="1" customWidth="1"/>
    <col min="15373" max="15373" width="15.7109375" style="1" customWidth="1"/>
    <col min="15374" max="15374" width="8.42578125" style="1" customWidth="1"/>
    <col min="15375" max="15375" width="10.140625" style="1" customWidth="1"/>
    <col min="15376" max="15616" width="9.140625" style="1"/>
    <col min="15617" max="15617" width="5" style="1" customWidth="1"/>
    <col min="15618" max="15618" width="7.140625" style="1" customWidth="1"/>
    <col min="15619" max="15619" width="8.7109375" style="1" customWidth="1"/>
    <col min="15620" max="15620" width="2.140625" style="1" customWidth="1"/>
    <col min="15621" max="15621" width="3.42578125" style="1" customWidth="1"/>
    <col min="15622" max="15622" width="4.7109375" style="1" customWidth="1"/>
    <col min="15623" max="15623" width="27.5703125" style="1" customWidth="1"/>
    <col min="15624" max="15624" width="4.140625" style="1" customWidth="1"/>
    <col min="15625" max="15625" width="9.28515625" style="1" customWidth="1"/>
    <col min="15626" max="15626" width="7.7109375" style="1" customWidth="1"/>
    <col min="15627" max="15627" width="13.5703125" style="1" customWidth="1"/>
    <col min="15628" max="15628" width="20" style="1" customWidth="1"/>
    <col min="15629" max="15629" width="15.7109375" style="1" customWidth="1"/>
    <col min="15630" max="15630" width="8.42578125" style="1" customWidth="1"/>
    <col min="15631" max="15631" width="10.140625" style="1" customWidth="1"/>
    <col min="15632" max="15872" width="9.140625" style="1"/>
    <col min="15873" max="15873" width="5" style="1" customWidth="1"/>
    <col min="15874" max="15874" width="7.140625" style="1" customWidth="1"/>
    <col min="15875" max="15875" width="8.7109375" style="1" customWidth="1"/>
    <col min="15876" max="15876" width="2.140625" style="1" customWidth="1"/>
    <col min="15877" max="15877" width="3.42578125" style="1" customWidth="1"/>
    <col min="15878" max="15878" width="4.7109375" style="1" customWidth="1"/>
    <col min="15879" max="15879" width="27.5703125" style="1" customWidth="1"/>
    <col min="15880" max="15880" width="4.140625" style="1" customWidth="1"/>
    <col min="15881" max="15881" width="9.28515625" style="1" customWidth="1"/>
    <col min="15882" max="15882" width="7.7109375" style="1" customWidth="1"/>
    <col min="15883" max="15883" width="13.5703125" style="1" customWidth="1"/>
    <col min="15884" max="15884" width="20" style="1" customWidth="1"/>
    <col min="15885" max="15885" width="15.7109375" style="1" customWidth="1"/>
    <col min="15886" max="15886" width="8.42578125" style="1" customWidth="1"/>
    <col min="15887" max="15887" width="10.140625" style="1" customWidth="1"/>
    <col min="15888" max="16128" width="9.140625" style="1"/>
    <col min="16129" max="16129" width="5" style="1" customWidth="1"/>
    <col min="16130" max="16130" width="7.140625" style="1" customWidth="1"/>
    <col min="16131" max="16131" width="8.7109375" style="1" customWidth="1"/>
    <col min="16132" max="16132" width="2.140625" style="1" customWidth="1"/>
    <col min="16133" max="16133" width="3.42578125" style="1" customWidth="1"/>
    <col min="16134" max="16134" width="4.7109375" style="1" customWidth="1"/>
    <col min="16135" max="16135" width="27.5703125" style="1" customWidth="1"/>
    <col min="16136" max="16136" width="4.140625" style="1" customWidth="1"/>
    <col min="16137" max="16137" width="9.28515625" style="1" customWidth="1"/>
    <col min="16138" max="16138" width="7.7109375" style="1" customWidth="1"/>
    <col min="16139" max="16139" width="13.5703125" style="1" customWidth="1"/>
    <col min="16140" max="16140" width="20" style="1" customWidth="1"/>
    <col min="16141" max="16141" width="15.7109375" style="1" customWidth="1"/>
    <col min="16142" max="16142" width="8.42578125" style="1" customWidth="1"/>
    <col min="16143" max="16143" width="10.140625" style="1" customWidth="1"/>
    <col min="16144" max="16384" width="9.140625" style="1"/>
  </cols>
  <sheetData>
    <row r="1" spans="1:15" ht="21" hidden="1" customHeight="1" x14ac:dyDescent="0.2">
      <c r="A1" s="167" t="s">
        <v>84</v>
      </c>
      <c r="B1" s="167"/>
      <c r="C1" s="167"/>
      <c r="D1" s="167"/>
      <c r="E1" s="167"/>
      <c r="F1" s="167"/>
      <c r="G1" s="167"/>
      <c r="H1" s="124"/>
    </row>
    <row r="2" spans="1:15" ht="19.5" hidden="1" customHeight="1" x14ac:dyDescent="0.2">
      <c r="A2" s="167" t="s">
        <v>85</v>
      </c>
      <c r="B2" s="167"/>
      <c r="C2" s="167"/>
      <c r="D2" s="167"/>
      <c r="E2" s="167"/>
      <c r="F2" s="167"/>
      <c r="G2" s="167"/>
      <c r="H2" s="124"/>
    </row>
    <row r="3" spans="1:15" ht="19.5" hidden="1" customHeight="1" x14ac:dyDescent="0.2">
      <c r="A3" s="215" t="s">
        <v>86</v>
      </c>
      <c r="B3" s="215"/>
      <c r="C3" s="215"/>
      <c r="D3" s="215"/>
      <c r="E3" s="215"/>
      <c r="F3" s="215"/>
      <c r="G3" s="215"/>
      <c r="H3" s="124"/>
    </row>
    <row r="4" spans="1:15" ht="18.75" hidden="1" customHeight="1" x14ac:dyDescent="0.2">
      <c r="A4" s="167" t="s">
        <v>87</v>
      </c>
      <c r="B4" s="167"/>
      <c r="C4" s="167"/>
      <c r="D4" s="167"/>
      <c r="E4" s="167"/>
      <c r="F4" s="167"/>
      <c r="G4" s="167"/>
      <c r="H4" s="124"/>
    </row>
    <row r="5" spans="1:15" ht="21" customHeight="1" x14ac:dyDescent="0.2">
      <c r="A5" s="216" t="s">
        <v>88</v>
      </c>
      <c r="B5" s="216"/>
      <c r="C5" s="216"/>
      <c r="D5" s="216"/>
      <c r="E5" s="216"/>
      <c r="F5" s="216"/>
      <c r="G5" s="216"/>
      <c r="H5" s="124"/>
      <c r="M5" s="167"/>
      <c r="N5" s="167"/>
    </row>
    <row r="6" spans="1:15" ht="19.7" customHeight="1" x14ac:dyDescent="0.2">
      <c r="A6" s="219" t="s">
        <v>89</v>
      </c>
      <c r="B6" s="219"/>
      <c r="C6" s="219"/>
      <c r="D6" s="219"/>
      <c r="E6" s="219"/>
      <c r="F6" s="219"/>
      <c r="G6" s="220">
        <f>N34</f>
        <v>648468.97516339866</v>
      </c>
      <c r="H6" s="220"/>
      <c r="I6" s="220"/>
      <c r="J6" s="220"/>
      <c r="K6" s="220"/>
      <c r="L6" s="220"/>
      <c r="M6" s="220"/>
      <c r="N6" s="220"/>
      <c r="O6" s="89" t="s">
        <v>90</v>
      </c>
    </row>
    <row r="7" spans="1:15" ht="18.75" customHeight="1" x14ac:dyDescent="0.2">
      <c r="A7" s="219" t="s">
        <v>91</v>
      </c>
      <c r="B7" s="219"/>
      <c r="C7" s="219"/>
      <c r="D7" s="219"/>
      <c r="E7" s="219"/>
      <c r="F7" s="219"/>
      <c r="G7" s="221">
        <v>0</v>
      </c>
      <c r="H7" s="221"/>
      <c r="I7" s="221"/>
      <c r="J7" s="221"/>
      <c r="K7" s="221"/>
      <c r="L7" s="221"/>
      <c r="M7" s="221"/>
      <c r="N7" s="221"/>
      <c r="O7" s="89" t="s">
        <v>90</v>
      </c>
    </row>
    <row r="8" spans="1:15" ht="18.75" customHeight="1" x14ac:dyDescent="0.2">
      <c r="A8" s="222"/>
      <c r="B8" s="223"/>
      <c r="C8" s="223"/>
      <c r="D8" s="223"/>
      <c r="E8" s="223"/>
      <c r="F8" s="223"/>
      <c r="G8" s="223"/>
      <c r="H8" s="223"/>
      <c r="I8" s="223"/>
      <c r="J8" s="223"/>
      <c r="K8" s="223"/>
      <c r="L8" s="223"/>
      <c r="M8" s="223"/>
      <c r="N8" s="223"/>
      <c r="O8" s="223"/>
    </row>
    <row r="9" spans="1:15" ht="18.75" customHeight="1" x14ac:dyDescent="0.2">
      <c r="A9" s="224" t="s">
        <v>92</v>
      </c>
      <c r="B9" s="224"/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4"/>
      <c r="N9" s="224"/>
      <c r="O9" s="224"/>
    </row>
    <row r="10" spans="1:15" ht="29.25" customHeight="1" x14ac:dyDescent="0.2">
      <c r="A10" s="217" t="str">
        <f>'ССР тек  (16)'!A10</f>
        <v>Техническое перевооружение ВЛ-10 кВ «Маяк» в Бабушкинском районе Вологодской области в части установки пунктов секционирования на базе реклоузеров в количестве 2 шт.</v>
      </c>
      <c r="B10" s="217"/>
      <c r="C10" s="217"/>
      <c r="D10" s="217"/>
      <c r="E10" s="217"/>
      <c r="F10" s="217"/>
      <c r="G10" s="217"/>
      <c r="H10" s="217"/>
      <c r="I10" s="217"/>
      <c r="J10" s="217"/>
      <c r="K10" s="217"/>
      <c r="L10" s="217"/>
      <c r="M10" s="217"/>
      <c r="N10" s="217"/>
      <c r="O10" s="217"/>
    </row>
    <row r="11" spans="1:15" s="90" customFormat="1" ht="19.7" customHeight="1" x14ac:dyDescent="0.2">
      <c r="A11" s="218" t="s">
        <v>160</v>
      </c>
      <c r="B11" s="218"/>
      <c r="C11" s="218"/>
      <c r="D11" s="218"/>
      <c r="E11" s="218"/>
      <c r="F11" s="218"/>
      <c r="G11" s="218"/>
      <c r="H11" s="218"/>
      <c r="I11" s="218"/>
      <c r="J11" s="218"/>
      <c r="K11" s="218"/>
      <c r="L11" s="218"/>
      <c r="M11" s="218"/>
      <c r="N11" s="218"/>
      <c r="O11" s="218"/>
    </row>
    <row r="12" spans="1:15" s="90" customFormat="1" ht="29.65" customHeight="1" x14ac:dyDescent="0.2">
      <c r="A12" s="197" t="s">
        <v>93</v>
      </c>
      <c r="B12" s="197" t="s">
        <v>94</v>
      </c>
      <c r="C12" s="197"/>
      <c r="D12" s="197" t="s">
        <v>95</v>
      </c>
      <c r="E12" s="197"/>
      <c r="F12" s="197"/>
      <c r="G12" s="197"/>
      <c r="H12" s="197"/>
      <c r="I12" s="197" t="s">
        <v>96</v>
      </c>
      <c r="J12" s="197"/>
      <c r="K12" s="197"/>
      <c r="L12" s="197"/>
      <c r="M12" s="197"/>
      <c r="N12" s="197" t="s">
        <v>97</v>
      </c>
      <c r="O12" s="197"/>
    </row>
    <row r="13" spans="1:15" ht="27.75" customHeight="1" x14ac:dyDescent="0.2">
      <c r="A13" s="197"/>
      <c r="B13" s="197"/>
      <c r="C13" s="197"/>
      <c r="D13" s="197"/>
      <c r="E13" s="197"/>
      <c r="F13" s="197"/>
      <c r="G13" s="197"/>
      <c r="H13" s="197"/>
      <c r="I13" s="197" t="s">
        <v>98</v>
      </c>
      <c r="J13" s="197"/>
      <c r="K13" s="126" t="s">
        <v>99</v>
      </c>
      <c r="L13" s="126" t="s">
        <v>100</v>
      </c>
      <c r="M13" s="126" t="s">
        <v>101</v>
      </c>
      <c r="N13" s="197"/>
      <c r="O13" s="197"/>
    </row>
    <row r="14" spans="1:15" ht="18.75" customHeight="1" x14ac:dyDescent="0.2">
      <c r="A14" s="125">
        <v>1</v>
      </c>
      <c r="B14" s="192">
        <v>2</v>
      </c>
      <c r="C14" s="192"/>
      <c r="D14" s="192">
        <v>3</v>
      </c>
      <c r="E14" s="192"/>
      <c r="F14" s="192"/>
      <c r="G14" s="192"/>
      <c r="H14" s="192"/>
      <c r="I14" s="192">
        <v>4</v>
      </c>
      <c r="J14" s="192"/>
      <c r="K14" s="125">
        <v>5</v>
      </c>
      <c r="L14" s="125">
        <v>6</v>
      </c>
      <c r="M14" s="125">
        <v>7</v>
      </c>
      <c r="N14" s="192">
        <v>8</v>
      </c>
      <c r="O14" s="192"/>
    </row>
    <row r="15" spans="1:15" ht="28.5" customHeight="1" x14ac:dyDescent="0.2">
      <c r="A15" s="125"/>
      <c r="B15" s="192"/>
      <c r="C15" s="192"/>
      <c r="D15" s="211" t="s">
        <v>102</v>
      </c>
      <c r="E15" s="212"/>
      <c r="F15" s="212"/>
      <c r="G15" s="212"/>
      <c r="H15" s="213"/>
      <c r="I15" s="192"/>
      <c r="J15" s="192"/>
      <c r="K15" s="125"/>
      <c r="L15" s="125"/>
      <c r="M15" s="125"/>
      <c r="N15" s="225"/>
      <c r="O15" s="225"/>
    </row>
    <row r="16" spans="1:15" ht="29.25" hidden="1" customHeight="1" x14ac:dyDescent="0.2">
      <c r="A16" s="125">
        <v>1</v>
      </c>
      <c r="B16" s="205" t="s">
        <v>103</v>
      </c>
      <c r="C16" s="206"/>
      <c r="D16" s="202" t="s">
        <v>104</v>
      </c>
      <c r="E16" s="202"/>
      <c r="F16" s="214"/>
      <c r="G16" s="214"/>
      <c r="H16" s="214"/>
      <c r="I16" s="203">
        <f>N16-L16</f>
        <v>0</v>
      </c>
      <c r="J16" s="208"/>
      <c r="K16" s="128">
        <v>0</v>
      </c>
      <c r="L16" s="128">
        <v>0</v>
      </c>
      <c r="M16" s="128"/>
      <c r="N16" s="209"/>
      <c r="O16" s="210"/>
    </row>
    <row r="17" spans="1:17" ht="29.25" customHeight="1" x14ac:dyDescent="0.2">
      <c r="A17" s="125">
        <v>1</v>
      </c>
      <c r="B17" s="205" t="s">
        <v>152</v>
      </c>
      <c r="C17" s="206"/>
      <c r="D17" s="202" t="str">
        <f>'ССР тек  (16)'!D17</f>
        <v>Монтаж реклоузера</v>
      </c>
      <c r="E17" s="202"/>
      <c r="F17" s="214"/>
      <c r="G17" s="214"/>
      <c r="H17" s="214"/>
      <c r="I17" s="203">
        <v>12606</v>
      </c>
      <c r="J17" s="208"/>
      <c r="K17" s="128">
        <v>10138</v>
      </c>
      <c r="L17" s="128">
        <v>488192</v>
      </c>
      <c r="M17" s="128"/>
      <c r="N17" s="209">
        <f>I17+K17+L17+M17</f>
        <v>510936</v>
      </c>
      <c r="O17" s="210"/>
    </row>
    <row r="18" spans="1:17" s="90" customFormat="1" ht="26.25" customHeight="1" x14ac:dyDescent="0.2">
      <c r="A18" s="126"/>
      <c r="B18" s="197"/>
      <c r="C18" s="197"/>
      <c r="D18" s="199" t="s">
        <v>105</v>
      </c>
      <c r="E18" s="199"/>
      <c r="F18" s="199"/>
      <c r="G18" s="199"/>
      <c r="H18" s="199"/>
      <c r="I18" s="200">
        <f>I16+I17</f>
        <v>12606</v>
      </c>
      <c r="J18" s="200"/>
      <c r="K18" s="127">
        <f>K16+K17</f>
        <v>10138</v>
      </c>
      <c r="L18" s="91">
        <f>L16+L17</f>
        <v>488192</v>
      </c>
      <c r="M18" s="127"/>
      <c r="N18" s="200">
        <f>N16+N17</f>
        <v>510936</v>
      </c>
      <c r="O18" s="200"/>
    </row>
    <row r="19" spans="1:17" ht="42.75" customHeight="1" x14ac:dyDescent="0.2">
      <c r="A19" s="125"/>
      <c r="B19" s="192"/>
      <c r="C19" s="192"/>
      <c r="D19" s="211" t="s">
        <v>106</v>
      </c>
      <c r="E19" s="212"/>
      <c r="F19" s="212"/>
      <c r="G19" s="212"/>
      <c r="H19" s="213"/>
      <c r="I19" s="203"/>
      <c r="J19" s="203"/>
      <c r="K19" s="128"/>
      <c r="L19" s="128"/>
      <c r="M19" s="128"/>
      <c r="N19" s="203"/>
      <c r="O19" s="203"/>
    </row>
    <row r="20" spans="1:17" ht="51" customHeight="1" x14ac:dyDescent="0.2">
      <c r="A20" s="125">
        <v>2</v>
      </c>
      <c r="B20" s="202" t="s">
        <v>157</v>
      </c>
      <c r="C20" s="202"/>
      <c r="D20" s="226" t="s">
        <v>158</v>
      </c>
      <c r="E20" s="227"/>
      <c r="F20" s="227"/>
      <c r="G20" s="227"/>
      <c r="H20" s="227"/>
      <c r="I20" s="203">
        <f>ROUND(I18*2.9%,0)</f>
        <v>366</v>
      </c>
      <c r="J20" s="203"/>
      <c r="K20" s="92">
        <f>ROUND(K18*2.9%,0)</f>
        <v>294</v>
      </c>
      <c r="L20" s="92"/>
      <c r="M20" s="128"/>
      <c r="N20" s="203">
        <f>SUM(I20:M20)</f>
        <v>660</v>
      </c>
      <c r="O20" s="203"/>
    </row>
    <row r="21" spans="1:17" ht="25.5" customHeight="1" x14ac:dyDescent="0.2">
      <c r="A21" s="126"/>
      <c r="B21" s="199"/>
      <c r="C21" s="199"/>
      <c r="D21" s="199" t="s">
        <v>107</v>
      </c>
      <c r="E21" s="199"/>
      <c r="F21" s="199"/>
      <c r="G21" s="199"/>
      <c r="H21" s="199"/>
      <c r="I21" s="200">
        <f>I20</f>
        <v>366</v>
      </c>
      <c r="J21" s="200"/>
      <c r="K21" s="127">
        <f>K20</f>
        <v>294</v>
      </c>
      <c r="L21" s="127">
        <f>L20</f>
        <v>0</v>
      </c>
      <c r="M21" s="127">
        <f>SUM(M20:M20)</f>
        <v>0</v>
      </c>
      <c r="N21" s="200">
        <f>SUM(I21:M21)</f>
        <v>660</v>
      </c>
      <c r="O21" s="200"/>
    </row>
    <row r="22" spans="1:17" s="90" customFormat="1" ht="18.75" customHeight="1" x14ac:dyDescent="0.2">
      <c r="A22" s="126"/>
      <c r="B22" s="197"/>
      <c r="C22" s="197"/>
      <c r="D22" s="199" t="s">
        <v>108</v>
      </c>
      <c r="E22" s="199"/>
      <c r="F22" s="199"/>
      <c r="G22" s="199"/>
      <c r="H22" s="199"/>
      <c r="I22" s="200">
        <f>I21+I18</f>
        <v>12972</v>
      </c>
      <c r="J22" s="200"/>
      <c r="K22" s="127">
        <f>K21+K18</f>
        <v>10432</v>
      </c>
      <c r="L22" s="127">
        <f t="shared" ref="L22:M22" si="0">L21+L18</f>
        <v>488192</v>
      </c>
      <c r="M22" s="127">
        <f t="shared" si="0"/>
        <v>0</v>
      </c>
      <c r="N22" s="200">
        <f>N18+N21</f>
        <v>511596</v>
      </c>
      <c r="O22" s="200"/>
    </row>
    <row r="23" spans="1:17" s="90" customFormat="1" ht="39" customHeight="1" x14ac:dyDescent="0.2">
      <c r="A23" s="125"/>
      <c r="B23" s="192"/>
      <c r="C23" s="192"/>
      <c r="D23" s="211" t="s">
        <v>109</v>
      </c>
      <c r="E23" s="212"/>
      <c r="F23" s="212"/>
      <c r="G23" s="212"/>
      <c r="H23" s="213"/>
      <c r="I23" s="203"/>
      <c r="J23" s="203"/>
      <c r="K23" s="128"/>
      <c r="L23" s="128"/>
      <c r="M23" s="128"/>
      <c r="N23" s="203"/>
      <c r="O23" s="203"/>
    </row>
    <row r="24" spans="1:17" ht="27" customHeight="1" x14ac:dyDescent="0.2">
      <c r="A24" s="125">
        <v>3</v>
      </c>
      <c r="B24" s="205" t="s">
        <v>110</v>
      </c>
      <c r="C24" s="206"/>
      <c r="D24" s="202" t="s">
        <v>111</v>
      </c>
      <c r="E24" s="202"/>
      <c r="F24" s="202"/>
      <c r="G24" s="202"/>
      <c r="H24" s="202"/>
      <c r="I24" s="203"/>
      <c r="J24" s="203"/>
      <c r="K24" s="128"/>
      <c r="L24" s="128"/>
      <c r="M24" s="128">
        <f>ROUND((N22+N30)*2.14%,0)</f>
        <v>11093</v>
      </c>
      <c r="N24" s="203">
        <f>SUM(I24:M24)</f>
        <v>11093</v>
      </c>
      <c r="O24" s="203"/>
    </row>
    <row r="25" spans="1:17" ht="32.25" customHeight="1" x14ac:dyDescent="0.2">
      <c r="A25" s="125">
        <v>4</v>
      </c>
      <c r="B25" s="205" t="s">
        <v>110</v>
      </c>
      <c r="C25" s="206"/>
      <c r="D25" s="202" t="s">
        <v>148</v>
      </c>
      <c r="E25" s="202"/>
      <c r="F25" s="202"/>
      <c r="G25" s="202"/>
      <c r="H25" s="202"/>
      <c r="I25" s="203"/>
      <c r="J25" s="203"/>
      <c r="K25" s="128"/>
      <c r="L25" s="128"/>
      <c r="M25" s="128">
        <f>ROUND((N22)*2.14%,0)</f>
        <v>10948</v>
      </c>
      <c r="N25" s="203">
        <f>SUM(I25:M25)</f>
        <v>10948</v>
      </c>
      <c r="O25" s="203"/>
    </row>
    <row r="26" spans="1:17" ht="38.25" customHeight="1" x14ac:dyDescent="0.2">
      <c r="A26" s="126"/>
      <c r="B26" s="197"/>
      <c r="C26" s="197"/>
      <c r="D26" s="199" t="s">
        <v>112</v>
      </c>
      <c r="E26" s="199"/>
      <c r="F26" s="199"/>
      <c r="G26" s="199"/>
      <c r="H26" s="199"/>
      <c r="I26" s="200"/>
      <c r="J26" s="200"/>
      <c r="K26" s="127"/>
      <c r="L26" s="127"/>
      <c r="M26" s="127">
        <f>M24+M25</f>
        <v>22041</v>
      </c>
      <c r="N26" s="200">
        <f>SUM(I26:M26)</f>
        <v>22041</v>
      </c>
      <c r="O26" s="200"/>
    </row>
    <row r="27" spans="1:17" s="90" customFormat="1" ht="18.75" customHeight="1" x14ac:dyDescent="0.2">
      <c r="A27" s="126"/>
      <c r="B27" s="197"/>
      <c r="C27" s="197"/>
      <c r="D27" s="199" t="s">
        <v>113</v>
      </c>
      <c r="E27" s="199"/>
      <c r="F27" s="199"/>
      <c r="G27" s="199"/>
      <c r="H27" s="199"/>
      <c r="I27" s="200">
        <f>I22+I26</f>
        <v>12972</v>
      </c>
      <c r="J27" s="200"/>
      <c r="K27" s="127">
        <f>K22+K26</f>
        <v>10432</v>
      </c>
      <c r="L27" s="127">
        <f>L22+L26</f>
        <v>488192</v>
      </c>
      <c r="M27" s="127">
        <f>M22+M26</f>
        <v>22041</v>
      </c>
      <c r="N27" s="200">
        <f>N22+N26</f>
        <v>533637</v>
      </c>
      <c r="O27" s="200"/>
    </row>
    <row r="28" spans="1:17" s="90" customFormat="1" ht="18.75" customHeight="1" x14ac:dyDescent="0.2">
      <c r="A28" s="125"/>
      <c r="B28" s="192"/>
      <c r="C28" s="192"/>
      <c r="D28" s="207" t="s">
        <v>114</v>
      </c>
      <c r="E28" s="207"/>
      <c r="F28" s="207"/>
      <c r="G28" s="207"/>
      <c r="H28" s="207"/>
      <c r="I28" s="203"/>
      <c r="J28" s="203"/>
      <c r="K28" s="128"/>
      <c r="L28" s="128"/>
      <c r="M28" s="128"/>
      <c r="N28" s="203"/>
      <c r="O28" s="203"/>
    </row>
    <row r="29" spans="1:17" ht="45.75" customHeight="1" x14ac:dyDescent="0.2">
      <c r="A29" s="125">
        <v>5</v>
      </c>
      <c r="B29" s="205"/>
      <c r="C29" s="206"/>
      <c r="D29" s="202" t="s">
        <v>129</v>
      </c>
      <c r="E29" s="202"/>
      <c r="F29" s="202"/>
      <c r="G29" s="202"/>
      <c r="H29" s="202"/>
      <c r="I29" s="203"/>
      <c r="J29" s="203"/>
      <c r="K29" s="128"/>
      <c r="L29" s="128"/>
      <c r="M29" s="93">
        <f>'ССР тек  (16)'!M29/4.59</f>
        <v>6753.8126361655777</v>
      </c>
      <c r="N29" s="203">
        <f>SUM(I29:M29)</f>
        <v>6753.8126361655777</v>
      </c>
      <c r="O29" s="203"/>
    </row>
    <row r="30" spans="1:17" ht="24.75" customHeight="1" x14ac:dyDescent="0.2">
      <c r="A30" s="126"/>
      <c r="B30" s="197"/>
      <c r="C30" s="197"/>
      <c r="D30" s="199" t="s">
        <v>115</v>
      </c>
      <c r="E30" s="199"/>
      <c r="F30" s="199"/>
      <c r="G30" s="199"/>
      <c r="H30" s="199"/>
      <c r="I30" s="200"/>
      <c r="J30" s="200"/>
      <c r="K30" s="127"/>
      <c r="L30" s="127"/>
      <c r="M30" s="127">
        <f>SUM(M29)</f>
        <v>6753.8126361655777</v>
      </c>
      <c r="N30" s="200">
        <f>SUM(I30:M30)</f>
        <v>6753.8126361655777</v>
      </c>
      <c r="O30" s="200"/>
    </row>
    <row r="31" spans="1:17" s="90" customFormat="1" ht="29.25" customHeight="1" x14ac:dyDescent="0.2">
      <c r="A31" s="126"/>
      <c r="B31" s="197"/>
      <c r="C31" s="197"/>
      <c r="D31" s="199" t="s">
        <v>116</v>
      </c>
      <c r="E31" s="199"/>
      <c r="F31" s="199"/>
      <c r="G31" s="199"/>
      <c r="H31" s="199"/>
      <c r="I31" s="200">
        <f>I27+I30</f>
        <v>12972</v>
      </c>
      <c r="J31" s="200"/>
      <c r="K31" s="127">
        <f>K27+K30</f>
        <v>10432</v>
      </c>
      <c r="L31" s="127">
        <f>L27+L30</f>
        <v>488192</v>
      </c>
      <c r="M31" s="127">
        <f>M27+M30</f>
        <v>28794.812636165578</v>
      </c>
      <c r="N31" s="200">
        <f>N27+N30</f>
        <v>540390.81263616553</v>
      </c>
      <c r="O31" s="200"/>
    </row>
    <row r="32" spans="1:17" ht="24.75" customHeight="1" x14ac:dyDescent="0.2">
      <c r="A32" s="126"/>
      <c r="B32" s="197"/>
      <c r="C32" s="198"/>
      <c r="D32" s="199" t="s">
        <v>67</v>
      </c>
      <c r="E32" s="204"/>
      <c r="F32" s="204"/>
      <c r="G32" s="204"/>
      <c r="H32" s="204"/>
      <c r="I32" s="200">
        <f>I31</f>
        <v>12972</v>
      </c>
      <c r="J32" s="201" t="e">
        <f>J31+#REF!</f>
        <v>#REF!</v>
      </c>
      <c r="K32" s="127">
        <f>K31</f>
        <v>10432</v>
      </c>
      <c r="L32" s="127">
        <f>L31</f>
        <v>488192</v>
      </c>
      <c r="M32" s="127">
        <f>M31</f>
        <v>28794.812636165578</v>
      </c>
      <c r="N32" s="200">
        <f>N31</f>
        <v>540390.81263616553</v>
      </c>
      <c r="O32" s="201"/>
      <c r="Q32" s="6"/>
    </row>
    <row r="33" spans="1:15" s="90" customFormat="1" ht="18.75" customHeight="1" x14ac:dyDescent="0.2">
      <c r="A33" s="125">
        <v>6</v>
      </c>
      <c r="B33" s="205" t="s">
        <v>117</v>
      </c>
      <c r="C33" s="206"/>
      <c r="D33" s="202" t="s">
        <v>149</v>
      </c>
      <c r="E33" s="202"/>
      <c r="F33" s="202"/>
      <c r="G33" s="202"/>
      <c r="H33" s="202"/>
      <c r="I33" s="203"/>
      <c r="J33" s="203"/>
      <c r="K33" s="128"/>
      <c r="L33" s="128"/>
      <c r="M33" s="128"/>
      <c r="N33" s="203">
        <f>N32*20%</f>
        <v>108078.16252723311</v>
      </c>
      <c r="O33" s="203"/>
    </row>
    <row r="34" spans="1:15" s="14" customFormat="1" ht="18.75" customHeight="1" x14ac:dyDescent="0.2">
      <c r="A34" s="126"/>
      <c r="B34" s="197"/>
      <c r="C34" s="198"/>
      <c r="D34" s="199" t="s">
        <v>118</v>
      </c>
      <c r="E34" s="199"/>
      <c r="F34" s="199"/>
      <c r="G34" s="199"/>
      <c r="H34" s="199"/>
      <c r="I34" s="200"/>
      <c r="J34" s="201"/>
      <c r="K34" s="127"/>
      <c r="L34" s="127"/>
      <c r="M34" s="127"/>
      <c r="N34" s="200">
        <f>N33+N32</f>
        <v>648468.97516339866</v>
      </c>
      <c r="O34" s="201"/>
    </row>
    <row r="35" spans="1:15" s="90" customFormat="1" ht="18.75" customHeight="1" x14ac:dyDescent="0.2">
      <c r="A35" s="125"/>
      <c r="B35" s="192"/>
      <c r="C35" s="192"/>
      <c r="D35" s="202" t="s">
        <v>119</v>
      </c>
      <c r="E35" s="202"/>
      <c r="F35" s="202"/>
      <c r="G35" s="202"/>
      <c r="H35" s="202"/>
      <c r="I35" s="203"/>
      <c r="J35" s="203"/>
      <c r="K35" s="128"/>
      <c r="L35" s="128"/>
      <c r="M35" s="128"/>
      <c r="N35" s="203"/>
      <c r="O35" s="203"/>
    </row>
    <row r="36" spans="1:15" s="14" customFormat="1" ht="18.75" customHeight="1" x14ac:dyDescent="0.2">
      <c r="A36" s="192"/>
      <c r="B36" s="192"/>
      <c r="C36" s="192"/>
      <c r="D36" s="192"/>
      <c r="E36" s="192"/>
      <c r="F36" s="192"/>
      <c r="G36" s="192"/>
      <c r="H36" s="192"/>
      <c r="I36" s="192"/>
      <c r="J36" s="192"/>
      <c r="K36" s="192"/>
      <c r="L36" s="192"/>
      <c r="M36" s="192"/>
      <c r="N36" s="192"/>
      <c r="O36" s="192"/>
    </row>
    <row r="37" spans="1:15" s="90" customFormat="1" ht="18.75" customHeight="1" x14ac:dyDescent="0.2">
      <c r="A37" s="193" t="s">
        <v>154</v>
      </c>
      <c r="B37" s="194"/>
      <c r="C37" s="194"/>
      <c r="D37" s="194"/>
      <c r="E37" s="194"/>
      <c r="F37" s="194"/>
      <c r="G37" s="194"/>
      <c r="H37" s="194"/>
      <c r="I37" s="194"/>
      <c r="J37" s="195"/>
      <c r="K37" s="196" t="s">
        <v>120</v>
      </c>
      <c r="L37" s="196"/>
      <c r="M37" s="196"/>
      <c r="N37" s="196"/>
      <c r="O37" s="196"/>
    </row>
    <row r="38" spans="1:15" s="90" customFormat="1" ht="18.75" customHeight="1" x14ac:dyDescent="0.2">
      <c r="A38" s="193" t="s">
        <v>155</v>
      </c>
      <c r="B38" s="194"/>
      <c r="C38" s="194"/>
      <c r="D38" s="194"/>
      <c r="E38" s="194"/>
      <c r="F38" s="194"/>
      <c r="G38" s="194"/>
      <c r="H38" s="194"/>
      <c r="I38" s="194"/>
      <c r="J38" s="195"/>
      <c r="K38" s="196" t="s">
        <v>121</v>
      </c>
      <c r="L38" s="196"/>
      <c r="M38" s="196"/>
      <c r="N38" s="196"/>
      <c r="O38" s="196"/>
    </row>
    <row r="39" spans="1:15" s="14" customFormat="1" ht="18.75" customHeight="1" x14ac:dyDescent="0.2">
      <c r="A39" s="192" t="s">
        <v>122</v>
      </c>
      <c r="B39" s="192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192"/>
    </row>
    <row r="40" spans="1:15" s="90" customFormat="1" ht="36.75" customHeight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91"/>
      <c r="L40" s="191"/>
      <c r="M40" s="191"/>
      <c r="N40" s="191"/>
      <c r="O40" s="191"/>
    </row>
    <row r="41" spans="1:15" ht="14.25" customHeight="1" x14ac:dyDescent="0.2"/>
    <row r="42" spans="1:15" ht="12.75" customHeight="1" x14ac:dyDescent="0.2"/>
    <row r="43" spans="1:15" ht="36" customHeight="1" x14ac:dyDescent="0.2"/>
    <row r="44" spans="1:15" ht="24" customHeight="1" x14ac:dyDescent="0.2"/>
    <row r="45" spans="1:15" ht="30" customHeight="1" x14ac:dyDescent="0.2"/>
    <row r="46" spans="1:15" ht="32.25" customHeight="1" x14ac:dyDescent="0.2"/>
  </sheetData>
  <mergeCells count="115">
    <mergeCell ref="A1:G1"/>
    <mergeCell ref="A2:G2"/>
    <mergeCell ref="A3:G3"/>
    <mergeCell ref="A4:G4"/>
    <mergeCell ref="A5:G5"/>
    <mergeCell ref="M5:N5"/>
    <mergeCell ref="A10:O10"/>
    <mergeCell ref="A11:O11"/>
    <mergeCell ref="A12:A13"/>
    <mergeCell ref="B12:C13"/>
    <mergeCell ref="D12:H13"/>
    <mergeCell ref="I12:M12"/>
    <mergeCell ref="N12:O13"/>
    <mergeCell ref="I13:J13"/>
    <mergeCell ref="A6:F6"/>
    <mergeCell ref="G6:N6"/>
    <mergeCell ref="A7:F7"/>
    <mergeCell ref="G7:N7"/>
    <mergeCell ref="A8:O8"/>
    <mergeCell ref="A9:O9"/>
    <mergeCell ref="B16:C16"/>
    <mergeCell ref="D16:H16"/>
    <mergeCell ref="I16:J16"/>
    <mergeCell ref="N16:O16"/>
    <mergeCell ref="B17:C17"/>
    <mergeCell ref="D17:H17"/>
    <mergeCell ref="I17:J17"/>
    <mergeCell ref="N17:O17"/>
    <mergeCell ref="B14:C14"/>
    <mergeCell ref="D14:H14"/>
    <mergeCell ref="I14:J14"/>
    <mergeCell ref="N14:O14"/>
    <mergeCell ref="B15:C15"/>
    <mergeCell ref="D15:H15"/>
    <mergeCell ref="I15:J15"/>
    <mergeCell ref="N15:O15"/>
    <mergeCell ref="B20:C20"/>
    <mergeCell ref="D20:H20"/>
    <mergeCell ref="I20:J20"/>
    <mergeCell ref="N20:O20"/>
    <mergeCell ref="B21:C21"/>
    <mergeCell ref="D21:H21"/>
    <mergeCell ref="I21:J21"/>
    <mergeCell ref="N21:O21"/>
    <mergeCell ref="B18:C18"/>
    <mergeCell ref="D18:H18"/>
    <mergeCell ref="I18:J18"/>
    <mergeCell ref="N18:O18"/>
    <mergeCell ref="B19:C19"/>
    <mergeCell ref="D19:H19"/>
    <mergeCell ref="I19:J19"/>
    <mergeCell ref="N19:O19"/>
    <mergeCell ref="B24:C24"/>
    <mergeCell ref="D24:H24"/>
    <mergeCell ref="I24:J24"/>
    <mergeCell ref="N24:O24"/>
    <mergeCell ref="B25:C25"/>
    <mergeCell ref="D25:H25"/>
    <mergeCell ref="I25:J25"/>
    <mergeCell ref="N25:O25"/>
    <mergeCell ref="B22:C22"/>
    <mergeCell ref="D22:H22"/>
    <mergeCell ref="I22:J22"/>
    <mergeCell ref="N22:O22"/>
    <mergeCell ref="B23:C23"/>
    <mergeCell ref="D23:H23"/>
    <mergeCell ref="I23:J23"/>
    <mergeCell ref="N23:O23"/>
    <mergeCell ref="B28:C28"/>
    <mergeCell ref="D28:H28"/>
    <mergeCell ref="I28:J28"/>
    <mergeCell ref="N28:O28"/>
    <mergeCell ref="B29:C29"/>
    <mergeCell ref="D29:H29"/>
    <mergeCell ref="I29:J29"/>
    <mergeCell ref="N29:O29"/>
    <mergeCell ref="B26:C26"/>
    <mergeCell ref="D26:H26"/>
    <mergeCell ref="I26:J26"/>
    <mergeCell ref="N26:O26"/>
    <mergeCell ref="B27:C27"/>
    <mergeCell ref="D27:H27"/>
    <mergeCell ref="I27:J27"/>
    <mergeCell ref="N27:O27"/>
    <mergeCell ref="B32:C32"/>
    <mergeCell ref="D32:H32"/>
    <mergeCell ref="I32:J32"/>
    <mergeCell ref="N32:O32"/>
    <mergeCell ref="B33:C33"/>
    <mergeCell ref="D33:H33"/>
    <mergeCell ref="I33:J33"/>
    <mergeCell ref="N33:O33"/>
    <mergeCell ref="B30:C30"/>
    <mergeCell ref="D30:H30"/>
    <mergeCell ref="I30:J30"/>
    <mergeCell ref="N30:O30"/>
    <mergeCell ref="B31:C31"/>
    <mergeCell ref="D31:H31"/>
    <mergeCell ref="I31:J31"/>
    <mergeCell ref="N31:O31"/>
    <mergeCell ref="K40:O40"/>
    <mergeCell ref="A36:O36"/>
    <mergeCell ref="A37:J37"/>
    <mergeCell ref="K37:O37"/>
    <mergeCell ref="A38:J38"/>
    <mergeCell ref="K38:O38"/>
    <mergeCell ref="A39:O39"/>
    <mergeCell ref="B34:C34"/>
    <mergeCell ref="D34:H34"/>
    <mergeCell ref="I34:J34"/>
    <mergeCell ref="N34:O34"/>
    <mergeCell ref="B35:C35"/>
    <mergeCell ref="D35:H35"/>
    <mergeCell ref="I35:J35"/>
    <mergeCell ref="N35:O35"/>
  </mergeCells>
  <printOptions horizontalCentered="1"/>
  <pageMargins left="0" right="0" top="0.39370078740157483" bottom="0.39370078740157483" header="0" footer="0"/>
  <pageSetup paperSize="9" scale="9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sqref="A1:F4"/>
    </sheetView>
  </sheetViews>
  <sheetFormatPr defaultRowHeight="15" x14ac:dyDescent="0.25"/>
  <cols>
    <col min="2" max="2" width="61.85546875" customWidth="1"/>
    <col min="3" max="3" width="19.42578125" customWidth="1"/>
    <col min="5" max="5" width="14.28515625" customWidth="1"/>
    <col min="6" max="6" width="11.7109375" customWidth="1"/>
  </cols>
  <sheetData>
    <row r="1" spans="1:6" s="135" customFormat="1" ht="18.75" customHeight="1" x14ac:dyDescent="0.25">
      <c r="A1" s="131"/>
      <c r="B1" s="132"/>
      <c r="C1" s="133"/>
      <c r="D1" s="134" t="s">
        <v>168</v>
      </c>
      <c r="E1" s="134" t="s">
        <v>169</v>
      </c>
      <c r="F1" s="134" t="s">
        <v>170</v>
      </c>
    </row>
    <row r="2" spans="1:6" s="135" customFormat="1" ht="27.75" customHeight="1" x14ac:dyDescent="0.25">
      <c r="A2" s="137" t="s">
        <v>162</v>
      </c>
      <c r="B2" s="138" t="s">
        <v>163</v>
      </c>
      <c r="C2" s="139" t="s">
        <v>164</v>
      </c>
      <c r="D2" s="134">
        <f>D3+D4</f>
        <v>4323.0970799999996</v>
      </c>
      <c r="E2" s="134">
        <f t="shared" ref="E2:F2" si="0">E3+E4</f>
        <v>4387.25</v>
      </c>
      <c r="F2" s="134">
        <f t="shared" si="0"/>
        <v>-64.152919999999995</v>
      </c>
    </row>
    <row r="3" spans="1:6" s="135" customFormat="1" ht="27.75" customHeight="1" x14ac:dyDescent="0.25">
      <c r="A3" s="140" t="s">
        <v>162</v>
      </c>
      <c r="B3" s="141" t="s">
        <v>161</v>
      </c>
      <c r="C3" s="142" t="s">
        <v>165</v>
      </c>
      <c r="D3" s="136">
        <v>2970.0594900000001</v>
      </c>
      <c r="E3" s="136">
        <f>'ССР тек  (16)'!N32/1000</f>
        <v>2970.5529999999999</v>
      </c>
      <c r="F3" s="136">
        <f>D3-E3</f>
        <v>-0.4935099999997874</v>
      </c>
    </row>
    <row r="4" spans="1:6" s="135" customFormat="1" ht="27.75" customHeight="1" x14ac:dyDescent="0.25">
      <c r="A4" s="140" t="s">
        <v>162</v>
      </c>
      <c r="B4" s="141" t="s">
        <v>166</v>
      </c>
      <c r="C4" s="142" t="s">
        <v>167</v>
      </c>
      <c r="D4" s="136">
        <v>1353.0375899999997</v>
      </c>
      <c r="E4" s="136">
        <f>'[1]ССР тек  (16)'!$N$32/1000</f>
        <v>1416.6969999999999</v>
      </c>
      <c r="F4" s="136">
        <f>D4-E4</f>
        <v>-63.659410000000207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ВЛ</vt:lpstr>
      <vt:lpstr>ССР тек  (16)</vt:lpstr>
      <vt:lpstr>ССР база  (17)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vol43002</dc:creator>
  <cp:lastModifiedBy>Шамахов Евгений Васильевич</cp:lastModifiedBy>
  <cp:lastPrinted>2021-10-12T06:34:35Z</cp:lastPrinted>
  <dcterms:created xsi:type="dcterms:W3CDTF">2015-08-26T06:17:10Z</dcterms:created>
  <dcterms:modified xsi:type="dcterms:W3CDTF">2021-10-12T06:40:56Z</dcterms:modified>
</cp:coreProperties>
</file>